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bookViews>
    <workbookView xWindow="240" yWindow="165" windowWidth="14805" windowHeight="7950"/>
  </bookViews>
  <sheets>
    <sheet name="武器攻撃力" sheetId="2" r:id="rId1"/>
    <sheet name="ダメージ" sheetId="1" r:id="rId2"/>
    <sheet name="スペル攻撃力" sheetId="3" r:id="rId3"/>
  </sheets>
  <calcPr calcId="145621"/>
</workbook>
</file>

<file path=xl/calcChain.xml><?xml version="1.0" encoding="utf-8"?>
<calcChain xmlns="http://schemas.openxmlformats.org/spreadsheetml/2006/main">
  <c r="L22" i="2" l="1"/>
  <c r="L87" i="2" l="1"/>
  <c r="E74" i="2"/>
  <c r="E10" i="2"/>
  <c r="H118" i="2" l="1"/>
  <c r="G118" i="2" s="1"/>
  <c r="H117" i="2"/>
  <c r="G117" i="2" s="1"/>
  <c r="I116" i="2"/>
  <c r="H116" i="2"/>
  <c r="G116" i="2" s="1"/>
  <c r="H115" i="2"/>
  <c r="G115" i="2" s="1"/>
  <c r="H114" i="2"/>
  <c r="G114" i="2" s="1"/>
  <c r="H113" i="2"/>
  <c r="G113" i="2" s="1"/>
  <c r="H112" i="2"/>
  <c r="G112" i="2" s="1"/>
  <c r="H111" i="2"/>
  <c r="G111" i="2" s="1"/>
  <c r="P110" i="2"/>
  <c r="O110" i="2"/>
  <c r="I110" i="2"/>
  <c r="H110" i="2"/>
  <c r="P109" i="2"/>
  <c r="O109" i="2"/>
  <c r="H109" i="2"/>
  <c r="G109" i="2" s="1"/>
  <c r="E109" i="2"/>
  <c r="O108" i="2"/>
  <c r="N108" i="2" s="1"/>
  <c r="I108" i="2"/>
  <c r="H108" i="2"/>
  <c r="G108" i="2" s="1"/>
  <c r="O107" i="2"/>
  <c r="N107" i="2" s="1"/>
  <c r="H107" i="2"/>
  <c r="G107" i="2" s="1"/>
  <c r="O106" i="2"/>
  <c r="N106" i="2" s="1"/>
  <c r="H106" i="2"/>
  <c r="G106" i="2" s="1"/>
  <c r="O105" i="2"/>
  <c r="N105" i="2" s="1"/>
  <c r="H105" i="2"/>
  <c r="G105" i="2" s="1"/>
  <c r="O104" i="2"/>
  <c r="N104" i="2" s="1"/>
  <c r="H104" i="2"/>
  <c r="G104" i="2" s="1"/>
  <c r="P103" i="2"/>
  <c r="O103" i="2"/>
  <c r="H103" i="2"/>
  <c r="G103" i="2" s="1"/>
  <c r="O102" i="2"/>
  <c r="N102" i="2" s="1"/>
  <c r="H102" i="2"/>
  <c r="G102" i="2" s="1"/>
  <c r="O101" i="2"/>
  <c r="N101" i="2" s="1"/>
  <c r="H101" i="2"/>
  <c r="G101" i="2" s="1"/>
  <c r="E101" i="2"/>
  <c r="P100" i="2"/>
  <c r="O100" i="2"/>
  <c r="N100" i="2" s="1"/>
  <c r="H100" i="2"/>
  <c r="G100" i="2" s="1"/>
  <c r="P99" i="2"/>
  <c r="O99" i="2"/>
  <c r="H99" i="2"/>
  <c r="G99" i="2" s="1"/>
  <c r="E99" i="2"/>
  <c r="O98" i="2"/>
  <c r="N98" i="2" s="1"/>
  <c r="H98" i="2"/>
  <c r="G98" i="2" s="1"/>
  <c r="O97" i="2"/>
  <c r="N97" i="2" s="1"/>
  <c r="I97" i="2"/>
  <c r="H97" i="2"/>
  <c r="O96" i="2"/>
  <c r="N96" i="2" s="1"/>
  <c r="H96" i="2"/>
  <c r="G96" i="2"/>
  <c r="O95" i="2"/>
  <c r="N95" i="2" s="1"/>
  <c r="H95" i="2"/>
  <c r="G95" i="2" s="1"/>
  <c r="O94" i="2"/>
  <c r="N94" i="2" s="1"/>
  <c r="H94" i="2"/>
  <c r="G94" i="2" s="1"/>
  <c r="O93" i="2"/>
  <c r="N93" i="2" s="1"/>
  <c r="H93" i="2"/>
  <c r="G93" i="2" s="1"/>
  <c r="O92" i="2"/>
  <c r="N92" i="2" s="1"/>
  <c r="H92" i="2"/>
  <c r="G92" i="2"/>
  <c r="E92" i="2"/>
  <c r="O91" i="2"/>
  <c r="N91" i="2" s="1"/>
  <c r="H91" i="2"/>
  <c r="G91" i="2"/>
  <c r="O90" i="2"/>
  <c r="N90" i="2" s="1"/>
  <c r="H90" i="2"/>
  <c r="G90" i="2" s="1"/>
  <c r="O89" i="2"/>
  <c r="N89" i="2" s="1"/>
  <c r="H89" i="2"/>
  <c r="G89" i="2" s="1"/>
  <c r="E89" i="2"/>
  <c r="O88" i="2"/>
  <c r="N88" i="2" s="1"/>
  <c r="L88" i="2"/>
  <c r="H88" i="2"/>
  <c r="G88" i="2" s="1"/>
  <c r="O87" i="2"/>
  <c r="N87" i="2" s="1"/>
  <c r="H87" i="2"/>
  <c r="G87" i="2" s="1"/>
  <c r="O86" i="2"/>
  <c r="N86" i="2" s="1"/>
  <c r="H86" i="2"/>
  <c r="G86" i="2" s="1"/>
  <c r="O85" i="2"/>
  <c r="N85" i="2" s="1"/>
  <c r="L85" i="2"/>
  <c r="H85" i="2"/>
  <c r="G85" i="2" s="1"/>
  <c r="O84" i="2"/>
  <c r="N84" i="2" s="1"/>
  <c r="H84" i="2"/>
  <c r="G84" i="2" s="1"/>
  <c r="O83" i="2"/>
  <c r="N83" i="2" s="1"/>
  <c r="L83" i="2"/>
  <c r="H83" i="2"/>
  <c r="G83" i="2" s="1"/>
  <c r="O82" i="2"/>
  <c r="N82" i="2" s="1"/>
  <c r="H82" i="2"/>
  <c r="G82" i="2" s="1"/>
  <c r="O81" i="2"/>
  <c r="N81" i="2" s="1"/>
  <c r="L81" i="2"/>
  <c r="H81" i="2"/>
  <c r="G81" i="2" s="1"/>
  <c r="O80" i="2"/>
  <c r="N80" i="2" s="1"/>
  <c r="H80" i="2"/>
  <c r="G80" i="2" s="1"/>
  <c r="E80" i="2"/>
  <c r="Q79" i="2"/>
  <c r="P79" i="2"/>
  <c r="N79" i="2" s="1"/>
  <c r="O79" i="2"/>
  <c r="H79" i="2"/>
  <c r="G79" i="2" s="1"/>
  <c r="P78" i="2"/>
  <c r="O78" i="2"/>
  <c r="H78" i="2"/>
  <c r="G78" i="2" s="1"/>
  <c r="O77" i="2"/>
  <c r="N77" i="2" s="1"/>
  <c r="H77" i="2"/>
  <c r="G77" i="2" s="1"/>
  <c r="Z76" i="2"/>
  <c r="Y76" i="2" s="1"/>
  <c r="O76" i="2"/>
  <c r="N76" i="2" s="1"/>
  <c r="H76" i="2"/>
  <c r="G76" i="2" s="1"/>
  <c r="Z75" i="2"/>
  <c r="Y75" i="2" s="1"/>
  <c r="O75" i="2"/>
  <c r="N75" i="2" s="1"/>
  <c r="L75" i="2"/>
  <c r="H75" i="2"/>
  <c r="G75" i="2" s="1"/>
  <c r="Z74" i="2"/>
  <c r="Y74" i="2" s="1"/>
  <c r="O74" i="2"/>
  <c r="N74" i="2" s="1"/>
  <c r="H74" i="2"/>
  <c r="G74" i="2" s="1"/>
  <c r="Z73" i="2"/>
  <c r="Y73" i="2" s="1"/>
  <c r="P73" i="2"/>
  <c r="O73" i="2"/>
  <c r="H73" i="2"/>
  <c r="G73" i="2" s="1"/>
  <c r="Z72" i="2"/>
  <c r="Y72" i="2" s="1"/>
  <c r="O72" i="2"/>
  <c r="N72" i="2" s="1"/>
  <c r="L72" i="2"/>
  <c r="H72" i="2"/>
  <c r="G72" i="2" s="1"/>
  <c r="Z71" i="2"/>
  <c r="Y71" i="2" s="1"/>
  <c r="O71" i="2"/>
  <c r="N71" i="2" s="1"/>
  <c r="H71" i="2"/>
  <c r="G71" i="2" s="1"/>
  <c r="E71" i="2"/>
  <c r="Z70" i="2"/>
  <c r="Y70" i="2" s="1"/>
  <c r="P70" i="2"/>
  <c r="O70" i="2"/>
  <c r="I70" i="2"/>
  <c r="H70" i="2"/>
  <c r="E70" i="2"/>
  <c r="Z69" i="2"/>
  <c r="Y69" i="2"/>
  <c r="P69" i="2"/>
  <c r="O69" i="2"/>
  <c r="I69" i="2"/>
  <c r="H69" i="2"/>
  <c r="AA68" i="2"/>
  <c r="Z68" i="2"/>
  <c r="Y68" i="2" s="1"/>
  <c r="P68" i="2"/>
  <c r="O68" i="2"/>
  <c r="N68" i="2" s="1"/>
  <c r="H68" i="2"/>
  <c r="G68" i="2" s="1"/>
  <c r="Z67" i="2"/>
  <c r="Y67" i="2" s="1"/>
  <c r="O67" i="2"/>
  <c r="N67" i="2" s="1"/>
  <c r="I67" i="2"/>
  <c r="H67" i="2"/>
  <c r="Z66" i="2"/>
  <c r="Y66" i="2" s="1"/>
  <c r="P66" i="2"/>
  <c r="O66" i="2"/>
  <c r="N66" i="2" s="1"/>
  <c r="H66" i="2"/>
  <c r="G66" i="2" s="1"/>
  <c r="AA65" i="2"/>
  <c r="Z65" i="2"/>
  <c r="P65" i="2"/>
  <c r="O65" i="2"/>
  <c r="H65" i="2"/>
  <c r="G65" i="2" s="1"/>
  <c r="Z64" i="2"/>
  <c r="Y64" i="2" s="1"/>
  <c r="O64" i="2"/>
  <c r="N64" i="2" s="1"/>
  <c r="L64" i="2"/>
  <c r="H64" i="2"/>
  <c r="G64" i="2" s="1"/>
  <c r="Z63" i="2"/>
  <c r="Y63" i="2" s="1"/>
  <c r="O63" i="2"/>
  <c r="N63" i="2" s="1"/>
  <c r="H63" i="2"/>
  <c r="G63" i="2" s="1"/>
  <c r="Z62" i="2"/>
  <c r="Y62" i="2" s="1"/>
  <c r="P62" i="2"/>
  <c r="O62" i="2"/>
  <c r="N62" i="2" s="1"/>
  <c r="I62" i="2"/>
  <c r="H62" i="2"/>
  <c r="G62" i="2" s="1"/>
  <c r="Z61" i="2"/>
  <c r="Y61" i="2"/>
  <c r="O61" i="2"/>
  <c r="N61" i="2" s="1"/>
  <c r="I61" i="2"/>
  <c r="H61" i="2"/>
  <c r="Z60" i="2"/>
  <c r="Y60" i="2" s="1"/>
  <c r="O60" i="2"/>
  <c r="N60" i="2" s="1"/>
  <c r="H60" i="2"/>
  <c r="G60" i="2" s="1"/>
  <c r="AB59" i="2"/>
  <c r="AA59" i="2"/>
  <c r="Z59" i="2"/>
  <c r="Y59" i="2" s="1"/>
  <c r="O59" i="2"/>
  <c r="N59" i="2" s="1"/>
  <c r="H59" i="2"/>
  <c r="G59" i="2" s="1"/>
  <c r="AA58" i="2"/>
  <c r="Z58" i="2"/>
  <c r="Y58" i="2" s="1"/>
  <c r="P58" i="2"/>
  <c r="O58" i="2"/>
  <c r="N58" i="2"/>
  <c r="H58" i="2"/>
  <c r="G58" i="2" s="1"/>
  <c r="Z57" i="2"/>
  <c r="Y57" i="2" s="1"/>
  <c r="P57" i="2"/>
  <c r="O57" i="2"/>
  <c r="H57" i="2"/>
  <c r="G57" i="2" s="1"/>
  <c r="Z56" i="2"/>
  <c r="Y56" i="2" s="1"/>
  <c r="O56" i="2"/>
  <c r="N56" i="2" s="1"/>
  <c r="I56" i="2"/>
  <c r="H56" i="2"/>
  <c r="G56" i="2" s="1"/>
  <c r="Z55" i="2"/>
  <c r="Y55" i="2" s="1"/>
  <c r="W55" i="2"/>
  <c r="O55" i="2"/>
  <c r="N55" i="2" s="1"/>
  <c r="H55" i="2"/>
  <c r="G55" i="2" s="1"/>
  <c r="Z54" i="2"/>
  <c r="Y54" i="2" s="1"/>
  <c r="O54" i="2"/>
  <c r="N54" i="2"/>
  <c r="J54" i="2"/>
  <c r="I54" i="2"/>
  <c r="H54" i="2"/>
  <c r="Z53" i="2"/>
  <c r="Y53" i="2" s="1"/>
  <c r="O53" i="2"/>
  <c r="N53" i="2" s="1"/>
  <c r="H53" i="2"/>
  <c r="G53" i="2" s="1"/>
  <c r="Z52" i="2"/>
  <c r="Y52" i="2"/>
  <c r="P52" i="2"/>
  <c r="O52" i="2"/>
  <c r="H52" i="2"/>
  <c r="G52" i="2"/>
  <c r="Z51" i="2"/>
  <c r="Y51" i="2" s="1"/>
  <c r="O51" i="2"/>
  <c r="N51" i="2" s="1"/>
  <c r="H51" i="2"/>
  <c r="G51" i="2" s="1"/>
  <c r="Z50" i="2"/>
  <c r="Y50" i="2" s="1"/>
  <c r="O50" i="2"/>
  <c r="N50" i="2" s="1"/>
  <c r="H50" i="2"/>
  <c r="G50" i="2" s="1"/>
  <c r="AA49" i="2"/>
  <c r="Z49" i="2"/>
  <c r="O49" i="2"/>
  <c r="N49" i="2" s="1"/>
  <c r="I49" i="2"/>
  <c r="H49" i="2"/>
  <c r="Z48" i="2"/>
  <c r="Y48" i="2" s="1"/>
  <c r="O48" i="2"/>
  <c r="N48" i="2" s="1"/>
  <c r="I48" i="2"/>
  <c r="H48" i="2"/>
  <c r="AA47" i="2"/>
  <c r="Z47" i="2"/>
  <c r="Y47" i="2" s="1"/>
  <c r="O47" i="2"/>
  <c r="N47" i="2" s="1"/>
  <c r="I47" i="2"/>
  <c r="H47" i="2"/>
  <c r="Z46" i="2"/>
  <c r="Y46" i="2" s="1"/>
  <c r="Q46" i="2"/>
  <c r="P46" i="2"/>
  <c r="O46" i="2"/>
  <c r="N46" i="2"/>
  <c r="I46" i="2"/>
  <c r="H46" i="2"/>
  <c r="G46" i="2" s="1"/>
  <c r="Z45" i="2"/>
  <c r="Y45" i="2" s="1"/>
  <c r="O45" i="2"/>
  <c r="N45" i="2" s="1"/>
  <c r="I45" i="2"/>
  <c r="G45" i="2" s="1"/>
  <c r="H45" i="2"/>
  <c r="Z44" i="2"/>
  <c r="Y44" i="2" s="1"/>
  <c r="O44" i="2"/>
  <c r="N44" i="2" s="1"/>
  <c r="H44" i="2"/>
  <c r="G44" i="2" s="1"/>
  <c r="Z43" i="2"/>
  <c r="Y43" i="2" s="1"/>
  <c r="P43" i="2"/>
  <c r="O43" i="2"/>
  <c r="N43" i="2" s="1"/>
  <c r="H43" i="2"/>
  <c r="G43" i="2" s="1"/>
  <c r="Z42" i="2"/>
  <c r="Y42" i="2" s="1"/>
  <c r="P42" i="2"/>
  <c r="O42" i="2"/>
  <c r="N42" i="2" s="1"/>
  <c r="H42" i="2"/>
  <c r="G42" i="2" s="1"/>
  <c r="Z41" i="2"/>
  <c r="Y41" i="2" s="1"/>
  <c r="O41" i="2"/>
  <c r="N41" i="2" s="1"/>
  <c r="H41" i="2"/>
  <c r="G41" i="2" s="1"/>
  <c r="AA40" i="2"/>
  <c r="Z40" i="2"/>
  <c r="Y40" i="2" s="1"/>
  <c r="O40" i="2"/>
  <c r="N40" i="2" s="1"/>
  <c r="H40" i="2"/>
  <c r="G40" i="2" s="1"/>
  <c r="AA39" i="2"/>
  <c r="Z39" i="2"/>
  <c r="P39" i="2"/>
  <c r="O39" i="2"/>
  <c r="N39" i="2" s="1"/>
  <c r="H39" i="2"/>
  <c r="G39" i="2" s="1"/>
  <c r="AA38" i="2"/>
  <c r="Z38" i="2"/>
  <c r="P38" i="2"/>
  <c r="O38" i="2"/>
  <c r="H38" i="2"/>
  <c r="G38" i="2" s="1"/>
  <c r="E38" i="2"/>
  <c r="Z37" i="2"/>
  <c r="Y37" i="2" s="1"/>
  <c r="U37" i="2"/>
  <c r="T37" i="2"/>
  <c r="O37" i="2"/>
  <c r="N37" i="2" s="1"/>
  <c r="H37" i="2"/>
  <c r="G37" i="2" s="1"/>
  <c r="AA36" i="2"/>
  <c r="Z36" i="2"/>
  <c r="Y36" i="2" s="1"/>
  <c r="U36" i="2"/>
  <c r="T36" i="2"/>
  <c r="O36" i="2"/>
  <c r="N36" i="2" s="1"/>
  <c r="H36" i="2"/>
  <c r="G36" i="2" s="1"/>
  <c r="E36" i="2"/>
  <c r="Z35" i="2"/>
  <c r="Y35" i="2" s="1"/>
  <c r="U35" i="2"/>
  <c r="T35" i="2"/>
  <c r="O35" i="2"/>
  <c r="N35" i="2" s="1"/>
  <c r="H35" i="2"/>
  <c r="G35" i="2" s="1"/>
  <c r="Z34" i="2"/>
  <c r="Y34" i="2" s="1"/>
  <c r="W34" i="2"/>
  <c r="U34" i="2"/>
  <c r="T34" i="2"/>
  <c r="O34" i="2"/>
  <c r="N34" i="2" s="1"/>
  <c r="H34" i="2"/>
  <c r="G34" i="2" s="1"/>
  <c r="AA33" i="2"/>
  <c r="Z33" i="2"/>
  <c r="U33" i="2"/>
  <c r="T33" i="2"/>
  <c r="O33" i="2"/>
  <c r="N33" i="2" s="1"/>
  <c r="I33" i="2"/>
  <c r="H33" i="2"/>
  <c r="AA32" i="2"/>
  <c r="Z32" i="2"/>
  <c r="U32" i="2"/>
  <c r="O32" i="2"/>
  <c r="N32" i="2" s="1"/>
  <c r="H32" i="2"/>
  <c r="G32" i="2" s="1"/>
  <c r="AA31" i="2"/>
  <c r="Z31" i="2"/>
  <c r="Y31" i="2" s="1"/>
  <c r="U31" i="2"/>
  <c r="T31" i="2"/>
  <c r="O31" i="2"/>
  <c r="N31" i="2" s="1"/>
  <c r="L31" i="2"/>
  <c r="H31" i="2"/>
  <c r="G31" i="2" s="1"/>
  <c r="E31" i="2"/>
  <c r="Z30" i="2"/>
  <c r="Y30" i="2" s="1"/>
  <c r="U30" i="2"/>
  <c r="T30" i="2"/>
  <c r="P30" i="2"/>
  <c r="O30" i="2"/>
  <c r="N30" i="2" s="1"/>
  <c r="I30" i="2"/>
  <c r="H30" i="2"/>
  <c r="Z29" i="2"/>
  <c r="Y29" i="2" s="1"/>
  <c r="U29" i="2"/>
  <c r="T29" i="2"/>
  <c r="P29" i="2"/>
  <c r="O29" i="2"/>
  <c r="H29" i="2"/>
  <c r="G29" i="2" s="1"/>
  <c r="Z28" i="2"/>
  <c r="Y28" i="2" s="1"/>
  <c r="U28" i="2"/>
  <c r="T28" i="2"/>
  <c r="O28" i="2"/>
  <c r="N28" i="2" s="1"/>
  <c r="H28" i="2"/>
  <c r="G28" i="2" s="1"/>
  <c r="Z27" i="2"/>
  <c r="Y27" i="2" s="1"/>
  <c r="U27" i="2"/>
  <c r="T27" i="2"/>
  <c r="O27" i="2"/>
  <c r="N27" i="2" s="1"/>
  <c r="H27" i="2"/>
  <c r="G27" i="2" s="1"/>
  <c r="Z26" i="2"/>
  <c r="Y26" i="2" s="1"/>
  <c r="U26" i="2"/>
  <c r="T26" i="2"/>
  <c r="O26" i="2"/>
  <c r="N26" i="2" s="1"/>
  <c r="H26" i="2"/>
  <c r="G26" i="2" s="1"/>
  <c r="Z25" i="2"/>
  <c r="Y25" i="2" s="1"/>
  <c r="U25" i="2"/>
  <c r="T25" i="2"/>
  <c r="O25" i="2"/>
  <c r="N25" i="2" s="1"/>
  <c r="H25" i="2"/>
  <c r="G25" i="2" s="1"/>
  <c r="Z24" i="2"/>
  <c r="Y24" i="2" s="1"/>
  <c r="U24" i="2"/>
  <c r="T24" i="2"/>
  <c r="O24" i="2"/>
  <c r="N24" i="2" s="1"/>
  <c r="I24" i="2"/>
  <c r="H24" i="2"/>
  <c r="G24" i="2" s="1"/>
  <c r="Z23" i="2"/>
  <c r="Y23" i="2" s="1"/>
  <c r="U23" i="2"/>
  <c r="T23" i="2"/>
  <c r="O23" i="2"/>
  <c r="N23" i="2" s="1"/>
  <c r="I23" i="2"/>
  <c r="H23" i="2"/>
  <c r="AA22" i="2"/>
  <c r="Z22" i="2"/>
  <c r="Y22" i="2" s="1"/>
  <c r="U22" i="2"/>
  <c r="T22" i="2"/>
  <c r="O22" i="2"/>
  <c r="N22" i="2" s="1"/>
  <c r="H22" i="2"/>
  <c r="G22" i="2" s="1"/>
  <c r="Z21" i="2"/>
  <c r="Y21" i="2" s="1"/>
  <c r="U21" i="2"/>
  <c r="T21" i="2"/>
  <c r="O21" i="2"/>
  <c r="N21" i="2" s="1"/>
  <c r="H21" i="2"/>
  <c r="G21" i="2" s="1"/>
  <c r="AA20" i="2"/>
  <c r="Z20" i="2"/>
  <c r="U20" i="2"/>
  <c r="T20" i="2"/>
  <c r="O20" i="2"/>
  <c r="N20" i="2" s="1"/>
  <c r="H20" i="2"/>
  <c r="G20" i="2" s="1"/>
  <c r="Z19" i="2"/>
  <c r="Y19" i="2" s="1"/>
  <c r="U19" i="2"/>
  <c r="T19" i="2"/>
  <c r="O19" i="2"/>
  <c r="N19" i="2" s="1"/>
  <c r="H19" i="2"/>
  <c r="G19" i="2" s="1"/>
  <c r="Z18" i="2"/>
  <c r="Y18" i="2" s="1"/>
  <c r="U18" i="2"/>
  <c r="T18" i="2"/>
  <c r="O18" i="2"/>
  <c r="N18" i="2" s="1"/>
  <c r="H18" i="2"/>
  <c r="G18" i="2" s="1"/>
  <c r="AA17" i="2"/>
  <c r="Z17" i="2"/>
  <c r="U17" i="2"/>
  <c r="T17" i="2"/>
  <c r="O17" i="2"/>
  <c r="N17" i="2" s="1"/>
  <c r="H17" i="2"/>
  <c r="G17" i="2" s="1"/>
  <c r="AA16" i="2"/>
  <c r="Z16" i="2"/>
  <c r="T16" i="2"/>
  <c r="O16" i="2"/>
  <c r="N16" i="2" s="1"/>
  <c r="I16" i="2"/>
  <c r="H16" i="2"/>
  <c r="AA15" i="2"/>
  <c r="Z15" i="2"/>
  <c r="Y15" i="2" s="1"/>
  <c r="U15" i="2"/>
  <c r="T15" i="2"/>
  <c r="O15" i="2"/>
  <c r="N15" i="2" s="1"/>
  <c r="H15" i="2"/>
  <c r="G15" i="2" s="1"/>
  <c r="Z14" i="2"/>
  <c r="Y14" i="2" s="1"/>
  <c r="U14" i="2"/>
  <c r="T14" i="2"/>
  <c r="O14" i="2"/>
  <c r="N14" i="2" s="1"/>
  <c r="H14" i="2"/>
  <c r="G14" i="2" s="1"/>
  <c r="Z13" i="2"/>
  <c r="Y13" i="2" s="1"/>
  <c r="U13" i="2"/>
  <c r="T13" i="2"/>
  <c r="O13" i="2"/>
  <c r="N13" i="2" s="1"/>
  <c r="L13" i="2"/>
  <c r="H13" i="2"/>
  <c r="G13" i="2" s="1"/>
  <c r="Z12" i="2"/>
  <c r="Y12" i="2" s="1"/>
  <c r="U12" i="2"/>
  <c r="T12" i="2"/>
  <c r="Q12" i="2"/>
  <c r="P12" i="2"/>
  <c r="O12" i="2"/>
  <c r="H12" i="2"/>
  <c r="G12" i="2" s="1"/>
  <c r="E12" i="2"/>
  <c r="Z11" i="2"/>
  <c r="Y11" i="2" s="1"/>
  <c r="U11" i="2"/>
  <c r="T11" i="2"/>
  <c r="O11" i="2"/>
  <c r="N11" i="2" s="1"/>
  <c r="H11" i="2"/>
  <c r="G11" i="2"/>
  <c r="Z10" i="2"/>
  <c r="Y10" i="2" s="1"/>
  <c r="U10" i="2"/>
  <c r="T10" i="2"/>
  <c r="O10" i="2"/>
  <c r="N10" i="2" s="1"/>
  <c r="H10" i="2"/>
  <c r="G10" i="2" s="1"/>
  <c r="Z9" i="2"/>
  <c r="Y9" i="2" s="1"/>
  <c r="U9" i="2"/>
  <c r="T9" i="2"/>
  <c r="O9" i="2"/>
  <c r="N9" i="2" s="1"/>
  <c r="H9" i="2"/>
  <c r="G9" i="2" s="1"/>
  <c r="Z8" i="2"/>
  <c r="Y8" i="2" s="1"/>
  <c r="U8" i="2"/>
  <c r="T8" i="2"/>
  <c r="O8" i="2"/>
  <c r="N8" i="2" s="1"/>
  <c r="H8" i="2"/>
  <c r="G8" i="2" s="1"/>
  <c r="Z7" i="2"/>
  <c r="Y7" i="2" s="1"/>
  <c r="T7" i="2"/>
  <c r="O7" i="2"/>
  <c r="N7" i="2" s="1"/>
  <c r="H7" i="2"/>
  <c r="G7" i="2" s="1"/>
  <c r="Z6" i="2"/>
  <c r="Y6" i="2" s="1"/>
  <c r="T6" i="2"/>
  <c r="O6" i="2"/>
  <c r="N6" i="2" s="1"/>
  <c r="L6" i="2"/>
  <c r="H6" i="2"/>
  <c r="G6" i="2" s="1"/>
  <c r="E6" i="2"/>
  <c r="Z5" i="2"/>
  <c r="Y5" i="2" s="1"/>
  <c r="T5" i="2"/>
  <c r="O5" i="2"/>
  <c r="N5" i="2" s="1"/>
  <c r="H5" i="2"/>
  <c r="G5" i="2" s="1"/>
  <c r="Z4" i="2"/>
  <c r="Y4" i="2" s="1"/>
  <c r="T4" i="2"/>
  <c r="O4" i="2"/>
  <c r="N4" i="2" s="1"/>
  <c r="H4" i="2"/>
  <c r="G4" i="2" s="1"/>
  <c r="Y33" i="2" l="1"/>
  <c r="G61" i="2"/>
  <c r="Y17" i="2"/>
  <c r="Y20" i="2"/>
  <c r="N29" i="2"/>
  <c r="N38" i="2"/>
  <c r="N70" i="2"/>
  <c r="N73" i="2"/>
  <c r="N103" i="2"/>
  <c r="N109" i="2"/>
  <c r="Y16" i="2"/>
  <c r="G67" i="2"/>
  <c r="Y32" i="2"/>
  <c r="G49" i="2"/>
  <c r="G23" i="2"/>
  <c r="N65" i="2"/>
  <c r="G70" i="2"/>
  <c r="G110" i="2"/>
  <c r="G30" i="2"/>
  <c r="N12" i="2"/>
  <c r="G54" i="2"/>
  <c r="N69" i="2"/>
  <c r="N99" i="2"/>
  <c r="N110" i="2"/>
  <c r="Y39" i="2"/>
  <c r="G48" i="2"/>
  <c r="N78" i="2"/>
  <c r="Y38" i="2"/>
  <c r="G47" i="2"/>
  <c r="Y49" i="2"/>
  <c r="N57" i="2"/>
  <c r="Y65" i="2"/>
  <c r="G97" i="2"/>
  <c r="G16" i="2"/>
  <c r="G33" i="2"/>
  <c r="N52" i="2"/>
  <c r="G69" i="2"/>
  <c r="D28" i="1"/>
  <c r="L293" i="1" l="1"/>
  <c r="K293" i="1"/>
  <c r="J293" i="1"/>
  <c r="I293" i="1"/>
  <c r="H293" i="1"/>
  <c r="G293" i="1"/>
  <c r="F293" i="1"/>
  <c r="E293" i="1"/>
  <c r="D293" i="1"/>
  <c r="C293" i="1"/>
  <c r="L231" i="1"/>
  <c r="K231" i="1"/>
  <c r="J231" i="1"/>
  <c r="I231" i="1"/>
  <c r="H231" i="1"/>
  <c r="G231" i="1"/>
  <c r="F231" i="1"/>
  <c r="E231" i="1"/>
  <c r="D231" i="1"/>
  <c r="C231" i="1"/>
  <c r="L230" i="1"/>
  <c r="K230" i="1"/>
  <c r="J230" i="1"/>
  <c r="I230" i="1"/>
  <c r="H230" i="1"/>
  <c r="G230" i="1"/>
  <c r="F230" i="1"/>
  <c r="E230" i="1"/>
  <c r="D230" i="1"/>
  <c r="C230" i="1"/>
  <c r="L195" i="1"/>
  <c r="K195" i="1"/>
  <c r="J195" i="1"/>
  <c r="I195" i="1"/>
  <c r="H195" i="1"/>
  <c r="G195" i="1"/>
  <c r="F195" i="1"/>
  <c r="E195" i="1"/>
  <c r="D195" i="1"/>
  <c r="C195" i="1"/>
  <c r="K194" i="1"/>
  <c r="J194" i="1"/>
  <c r="I194" i="1"/>
  <c r="H194" i="1"/>
  <c r="G194" i="1"/>
  <c r="F194" i="1"/>
  <c r="E194" i="1"/>
  <c r="D194" i="1"/>
  <c r="C194" i="1"/>
  <c r="L194" i="1"/>
  <c r="D227" i="1"/>
  <c r="D229" i="1"/>
  <c r="G228" i="1"/>
  <c r="L314" i="1"/>
  <c r="K314" i="1"/>
  <c r="J314" i="1"/>
  <c r="I314" i="1"/>
  <c r="H314" i="1"/>
  <c r="G314" i="1"/>
  <c r="F314" i="1"/>
  <c r="E314" i="1"/>
  <c r="D314" i="1"/>
  <c r="C314" i="1"/>
  <c r="L313" i="1"/>
  <c r="K313" i="1"/>
  <c r="J313" i="1"/>
  <c r="I313" i="1"/>
  <c r="H313" i="1"/>
  <c r="G313" i="1"/>
  <c r="F313" i="1"/>
  <c r="E313" i="1"/>
  <c r="D313" i="1"/>
  <c r="C313" i="1"/>
  <c r="L312" i="1"/>
  <c r="K312" i="1"/>
  <c r="J312" i="1"/>
  <c r="I312" i="1"/>
  <c r="H312" i="1"/>
  <c r="G312" i="1"/>
  <c r="F312" i="1"/>
  <c r="E312" i="1"/>
  <c r="D312" i="1"/>
  <c r="C312" i="1"/>
  <c r="L311" i="1"/>
  <c r="K311" i="1"/>
  <c r="J311" i="1"/>
  <c r="I311" i="1"/>
  <c r="H311" i="1"/>
  <c r="G311" i="1"/>
  <c r="F311" i="1"/>
  <c r="E311" i="1"/>
  <c r="D311" i="1"/>
  <c r="C311" i="1"/>
  <c r="L310" i="1"/>
  <c r="K310" i="1"/>
  <c r="J310" i="1"/>
  <c r="I310" i="1"/>
  <c r="H310" i="1"/>
  <c r="G310" i="1"/>
  <c r="F310" i="1"/>
  <c r="E310" i="1"/>
  <c r="D310" i="1"/>
  <c r="C310" i="1"/>
  <c r="L227" i="1"/>
  <c r="K227" i="1"/>
  <c r="J227" i="1"/>
  <c r="I227" i="1"/>
  <c r="H227" i="1"/>
  <c r="G227" i="1"/>
  <c r="F227" i="1"/>
  <c r="E227" i="1"/>
  <c r="C227" i="1"/>
  <c r="F8" i="3" l="1"/>
  <c r="G8" i="3"/>
  <c r="H8" i="3"/>
  <c r="I8" i="3"/>
  <c r="J8" i="3"/>
  <c r="K8" i="3"/>
  <c r="F9" i="3"/>
  <c r="G9" i="3"/>
  <c r="H9" i="3"/>
  <c r="I9" i="3"/>
  <c r="J9" i="3"/>
  <c r="K9" i="3"/>
  <c r="F10" i="3"/>
  <c r="G10" i="3"/>
  <c r="H10" i="3"/>
  <c r="I10" i="3"/>
  <c r="J10" i="3"/>
  <c r="K10" i="3"/>
  <c r="F11" i="3"/>
  <c r="G11" i="3"/>
  <c r="H11" i="3"/>
  <c r="I11" i="3"/>
  <c r="J11" i="3"/>
  <c r="K11" i="3"/>
  <c r="F12" i="3"/>
  <c r="G12" i="3"/>
  <c r="H12" i="3"/>
  <c r="I12" i="3"/>
  <c r="J12" i="3"/>
  <c r="K12" i="3"/>
  <c r="F13" i="3"/>
  <c r="G13" i="3"/>
  <c r="H13" i="3"/>
  <c r="I13" i="3"/>
  <c r="J13" i="3"/>
  <c r="K13" i="3"/>
  <c r="F14" i="3"/>
  <c r="F15" i="3"/>
  <c r="F16" i="3"/>
  <c r="G16" i="3"/>
  <c r="H16" i="3"/>
  <c r="I16" i="3"/>
  <c r="J16" i="3"/>
  <c r="K16" i="3"/>
  <c r="F17" i="3"/>
  <c r="G17" i="3"/>
  <c r="H17" i="3"/>
  <c r="I17" i="3"/>
  <c r="J17" i="3"/>
  <c r="K17" i="3"/>
  <c r="F18" i="3"/>
  <c r="G18" i="3"/>
  <c r="H18" i="3"/>
  <c r="I18" i="3"/>
  <c r="J18" i="3"/>
  <c r="K18" i="3"/>
  <c r="F19" i="3"/>
  <c r="G19" i="3"/>
  <c r="H19" i="3"/>
  <c r="I19" i="3"/>
  <c r="J19" i="3"/>
  <c r="K19" i="3"/>
  <c r="F20" i="3"/>
  <c r="G20" i="3"/>
  <c r="H20" i="3"/>
  <c r="I20" i="3"/>
  <c r="J20" i="3"/>
  <c r="K20" i="3"/>
  <c r="F21" i="3"/>
  <c r="G21" i="3"/>
  <c r="H21" i="3"/>
  <c r="I21" i="3"/>
  <c r="J21" i="3"/>
  <c r="K21" i="3"/>
  <c r="F22" i="3"/>
  <c r="G22" i="3"/>
  <c r="H22" i="3"/>
  <c r="I22" i="3"/>
  <c r="J22" i="3"/>
  <c r="K22" i="3"/>
  <c r="F23" i="3"/>
  <c r="G23" i="3"/>
  <c r="H23" i="3"/>
  <c r="I23" i="3"/>
  <c r="J23" i="3"/>
  <c r="K23" i="3"/>
  <c r="F24" i="3"/>
  <c r="G24" i="3"/>
  <c r="H24" i="3"/>
  <c r="I24" i="3"/>
  <c r="J24" i="3"/>
  <c r="K24" i="3"/>
  <c r="F25" i="3"/>
  <c r="G25" i="3"/>
  <c r="H25" i="3"/>
  <c r="I25" i="3"/>
  <c r="J25" i="3"/>
  <c r="K25" i="3"/>
  <c r="F26" i="3"/>
  <c r="G26" i="3"/>
  <c r="H26" i="3"/>
  <c r="I26" i="3"/>
  <c r="J26" i="3"/>
  <c r="K26" i="3"/>
  <c r="F27" i="3"/>
  <c r="G27" i="3"/>
  <c r="H27" i="3"/>
  <c r="I27" i="3"/>
  <c r="J27" i="3"/>
  <c r="K27" i="3"/>
  <c r="F28" i="3"/>
  <c r="G28" i="3"/>
  <c r="H28" i="3"/>
  <c r="I28" i="3"/>
  <c r="J28" i="3"/>
  <c r="K28" i="3"/>
  <c r="F29" i="3"/>
  <c r="G29" i="3"/>
  <c r="H29" i="3"/>
  <c r="I29" i="3"/>
  <c r="J29" i="3"/>
  <c r="K29" i="3"/>
  <c r="F30" i="3"/>
  <c r="G30" i="3"/>
  <c r="H30" i="3"/>
  <c r="I30" i="3"/>
  <c r="J30" i="3"/>
  <c r="K30" i="3"/>
  <c r="F31" i="3"/>
  <c r="G31" i="3"/>
  <c r="H31" i="3"/>
  <c r="I31" i="3"/>
  <c r="J31" i="3"/>
  <c r="K31" i="3"/>
  <c r="F32" i="3"/>
  <c r="G32" i="3"/>
  <c r="H32" i="3"/>
  <c r="I32" i="3"/>
  <c r="J32" i="3"/>
  <c r="K32" i="3"/>
  <c r="F33" i="3"/>
  <c r="G33" i="3"/>
  <c r="H33" i="3"/>
  <c r="I33" i="3"/>
  <c r="J33" i="3"/>
  <c r="K33" i="3"/>
  <c r="F34" i="3"/>
  <c r="G34" i="3"/>
  <c r="H34" i="3"/>
  <c r="I34" i="3"/>
  <c r="J34" i="3"/>
  <c r="K34" i="3"/>
  <c r="F35" i="3"/>
  <c r="G35" i="3"/>
  <c r="H35" i="3"/>
  <c r="I35" i="3"/>
  <c r="J35" i="3"/>
  <c r="K35" i="3"/>
  <c r="F36" i="3"/>
  <c r="G36" i="3"/>
  <c r="H36" i="3"/>
  <c r="I36" i="3"/>
  <c r="J36" i="3"/>
  <c r="K36" i="3"/>
  <c r="F37" i="3"/>
  <c r="G37" i="3"/>
  <c r="H37" i="3"/>
  <c r="I37" i="3"/>
  <c r="J37" i="3"/>
  <c r="K37" i="3"/>
  <c r="F38" i="3"/>
  <c r="G38" i="3"/>
  <c r="H38" i="3"/>
  <c r="I38" i="3"/>
  <c r="J38" i="3"/>
  <c r="K38" i="3"/>
  <c r="F39" i="3"/>
  <c r="G39" i="3"/>
  <c r="H39" i="3"/>
  <c r="I39" i="3"/>
  <c r="J39" i="3"/>
  <c r="K39" i="3"/>
  <c r="F40" i="3"/>
  <c r="G40" i="3"/>
  <c r="H40" i="3"/>
  <c r="I40" i="3"/>
  <c r="J40" i="3"/>
  <c r="K40" i="3"/>
  <c r="F41" i="3"/>
  <c r="G41" i="3"/>
  <c r="H41" i="3"/>
  <c r="I41" i="3"/>
  <c r="J41" i="3"/>
  <c r="K41" i="3"/>
  <c r="F42" i="3"/>
  <c r="G42" i="3"/>
  <c r="H42" i="3"/>
  <c r="I42" i="3"/>
  <c r="J42" i="3"/>
  <c r="K42" i="3"/>
  <c r="F43" i="3"/>
  <c r="G43" i="3"/>
  <c r="H43" i="3"/>
  <c r="I43" i="3"/>
  <c r="J43" i="3"/>
  <c r="K43" i="3"/>
  <c r="F44" i="3"/>
  <c r="G44" i="3"/>
  <c r="H44" i="3"/>
  <c r="I44" i="3"/>
  <c r="J44" i="3"/>
  <c r="K44" i="3"/>
  <c r="F45" i="3"/>
  <c r="G45" i="3"/>
  <c r="H45" i="3"/>
  <c r="I45" i="3"/>
  <c r="J45" i="3"/>
  <c r="K45" i="3"/>
  <c r="F46" i="3"/>
  <c r="G46" i="3"/>
  <c r="H46" i="3"/>
  <c r="I46" i="3"/>
  <c r="J46" i="3"/>
  <c r="K46" i="3"/>
  <c r="F47" i="3"/>
  <c r="G47" i="3"/>
  <c r="H47" i="3"/>
  <c r="I47" i="3"/>
  <c r="J47" i="3"/>
  <c r="K47" i="3"/>
  <c r="F48" i="3"/>
  <c r="G48" i="3"/>
  <c r="H48" i="3"/>
  <c r="I48" i="3"/>
  <c r="J48" i="3"/>
  <c r="K48" i="3"/>
  <c r="F49" i="3"/>
  <c r="G49" i="3"/>
  <c r="H49" i="3"/>
  <c r="I49" i="3"/>
  <c r="J49" i="3"/>
  <c r="K49" i="3"/>
  <c r="F50" i="3"/>
  <c r="G50" i="3"/>
  <c r="H50" i="3"/>
  <c r="I50" i="3"/>
  <c r="J50" i="3"/>
  <c r="K50" i="3"/>
  <c r="F51" i="3"/>
  <c r="G51" i="3"/>
  <c r="H51" i="3"/>
  <c r="I51" i="3"/>
  <c r="J51" i="3"/>
  <c r="K51" i="3"/>
  <c r="F52" i="3"/>
  <c r="G52" i="3"/>
  <c r="H52" i="3"/>
  <c r="I52" i="3"/>
  <c r="J52" i="3"/>
  <c r="K52" i="3"/>
  <c r="F53" i="3"/>
  <c r="G53" i="3"/>
  <c r="H53" i="3"/>
  <c r="I53" i="3"/>
  <c r="J53" i="3"/>
  <c r="K53" i="3"/>
  <c r="F54" i="3"/>
  <c r="G54" i="3"/>
  <c r="H54" i="3"/>
  <c r="I54" i="3"/>
  <c r="J54" i="3"/>
  <c r="K54" i="3"/>
  <c r="F55" i="3"/>
  <c r="G55" i="3"/>
  <c r="H55" i="3"/>
  <c r="I55" i="3"/>
  <c r="J55" i="3"/>
  <c r="K55" i="3"/>
  <c r="F56" i="3"/>
  <c r="G56" i="3"/>
  <c r="H56" i="3"/>
  <c r="I56" i="3"/>
  <c r="J56" i="3"/>
  <c r="K56" i="3"/>
  <c r="F57" i="3"/>
  <c r="G57" i="3"/>
  <c r="H57" i="3"/>
  <c r="I57" i="3"/>
  <c r="J57" i="3"/>
  <c r="K57" i="3"/>
  <c r="F58" i="3"/>
  <c r="G58" i="3"/>
  <c r="H58" i="3"/>
  <c r="I58" i="3"/>
  <c r="J58" i="3"/>
  <c r="K58" i="3"/>
  <c r="F59" i="3"/>
  <c r="G59" i="3"/>
  <c r="H59" i="3"/>
  <c r="I59" i="3"/>
  <c r="J59" i="3"/>
  <c r="K59" i="3"/>
  <c r="F60" i="3"/>
  <c r="G60" i="3"/>
  <c r="H60" i="3"/>
  <c r="I60" i="3"/>
  <c r="J60" i="3"/>
  <c r="K60" i="3"/>
  <c r="F61" i="3"/>
  <c r="G61" i="3"/>
  <c r="H61" i="3"/>
  <c r="I61" i="3"/>
  <c r="J61" i="3"/>
  <c r="K61" i="3"/>
  <c r="F62" i="3"/>
  <c r="G62" i="3"/>
  <c r="H62" i="3"/>
  <c r="I62" i="3"/>
  <c r="J62" i="3"/>
  <c r="K62" i="3"/>
  <c r="F63" i="3"/>
  <c r="G63" i="3"/>
  <c r="H63" i="3"/>
  <c r="I63" i="3"/>
  <c r="J63" i="3"/>
  <c r="K63" i="3"/>
  <c r="F65" i="3"/>
  <c r="G65" i="3"/>
  <c r="H65" i="3"/>
  <c r="I65" i="3"/>
  <c r="J65" i="3"/>
  <c r="K65" i="3"/>
  <c r="F66" i="3"/>
  <c r="G66" i="3"/>
  <c r="H66" i="3"/>
  <c r="I66" i="3"/>
  <c r="J66" i="3"/>
  <c r="K66" i="3"/>
  <c r="F67" i="3"/>
  <c r="G67" i="3"/>
  <c r="H67" i="3"/>
  <c r="I67" i="3"/>
  <c r="J67" i="3"/>
  <c r="K67" i="3"/>
  <c r="F69" i="3"/>
  <c r="G69" i="3"/>
  <c r="H69" i="3"/>
  <c r="I69" i="3"/>
  <c r="J69" i="3"/>
  <c r="K69" i="3"/>
  <c r="F71" i="3"/>
  <c r="G71" i="3"/>
  <c r="H71" i="3"/>
  <c r="I71" i="3"/>
  <c r="J71" i="3"/>
  <c r="K71" i="3"/>
  <c r="F72" i="3"/>
  <c r="G72" i="3"/>
  <c r="H72" i="3"/>
  <c r="I72" i="3"/>
  <c r="J72" i="3"/>
  <c r="K72" i="3"/>
  <c r="F73" i="3"/>
  <c r="G73" i="3"/>
  <c r="H73" i="3"/>
  <c r="I73" i="3"/>
  <c r="J73" i="3"/>
  <c r="K73" i="3"/>
  <c r="F74" i="3"/>
  <c r="F76" i="3"/>
  <c r="G76" i="3"/>
  <c r="H76" i="3"/>
  <c r="I76" i="3"/>
  <c r="J76" i="3"/>
  <c r="K76" i="3"/>
  <c r="F77" i="3"/>
  <c r="F78" i="3"/>
  <c r="G78" i="3"/>
  <c r="H78" i="3"/>
  <c r="I78" i="3"/>
  <c r="J78" i="3"/>
  <c r="K78" i="3"/>
  <c r="F79" i="3"/>
  <c r="G79" i="3"/>
  <c r="H79" i="3"/>
  <c r="I79" i="3"/>
  <c r="J79" i="3"/>
  <c r="K79" i="3"/>
  <c r="F80" i="3"/>
  <c r="G80" i="3"/>
  <c r="H80" i="3"/>
  <c r="I80" i="3"/>
  <c r="J80" i="3"/>
  <c r="K80" i="3"/>
  <c r="F81" i="3"/>
  <c r="G81" i="3"/>
  <c r="H81" i="3"/>
  <c r="I81" i="3"/>
  <c r="J81" i="3"/>
  <c r="K81" i="3"/>
  <c r="F82" i="3"/>
  <c r="G82" i="3"/>
  <c r="H82" i="3"/>
  <c r="I82" i="3"/>
  <c r="J82" i="3"/>
  <c r="K82" i="3"/>
  <c r="F83" i="3"/>
  <c r="G83" i="3"/>
  <c r="H83" i="3"/>
  <c r="I83" i="3"/>
  <c r="J83" i="3"/>
  <c r="K83" i="3"/>
  <c r="F84" i="3"/>
  <c r="G84" i="3"/>
  <c r="H84" i="3"/>
  <c r="I84" i="3"/>
  <c r="J84" i="3"/>
  <c r="K84" i="3"/>
  <c r="F85" i="3"/>
  <c r="G85" i="3"/>
  <c r="H85" i="3"/>
  <c r="I85" i="3"/>
  <c r="J85" i="3"/>
  <c r="K85" i="3"/>
  <c r="F86" i="3"/>
  <c r="G86" i="3"/>
  <c r="H86" i="3"/>
  <c r="I86" i="3"/>
  <c r="J86" i="3"/>
  <c r="K86" i="3"/>
  <c r="F87" i="3"/>
  <c r="G87" i="3"/>
  <c r="H87" i="3"/>
  <c r="I87" i="3"/>
  <c r="J87" i="3"/>
  <c r="K87" i="3"/>
  <c r="F88" i="3"/>
  <c r="G88" i="3"/>
  <c r="H88" i="3"/>
  <c r="I88" i="3"/>
  <c r="J88" i="3"/>
  <c r="K88" i="3"/>
  <c r="F89" i="3"/>
  <c r="G89" i="3"/>
  <c r="H89" i="3"/>
  <c r="I89" i="3"/>
  <c r="J89" i="3"/>
  <c r="K89" i="3"/>
  <c r="F90" i="3"/>
  <c r="G90" i="3"/>
  <c r="H90" i="3"/>
  <c r="I90" i="3"/>
  <c r="J90" i="3"/>
  <c r="K90" i="3"/>
  <c r="F91" i="3"/>
  <c r="G91" i="3"/>
  <c r="H91" i="3"/>
  <c r="I91" i="3"/>
  <c r="J91" i="3"/>
  <c r="K91" i="3"/>
  <c r="F92" i="3"/>
  <c r="G92" i="3"/>
  <c r="H92" i="3"/>
  <c r="I92" i="3"/>
  <c r="J92" i="3"/>
  <c r="K92" i="3"/>
  <c r="F93" i="3"/>
  <c r="G93" i="3"/>
  <c r="H93" i="3"/>
  <c r="I93" i="3"/>
  <c r="J93" i="3"/>
  <c r="K93" i="3"/>
  <c r="F94" i="3"/>
  <c r="G94" i="3"/>
  <c r="H94" i="3"/>
  <c r="I94" i="3"/>
  <c r="J94" i="3"/>
  <c r="K94" i="3"/>
  <c r="L307" i="1" l="1"/>
  <c r="K307" i="1"/>
  <c r="J307" i="1"/>
  <c r="I307" i="1"/>
  <c r="H307" i="1"/>
  <c r="G307" i="1"/>
  <c r="F307" i="1"/>
  <c r="E307" i="1"/>
  <c r="D307" i="1"/>
  <c r="C307" i="1"/>
  <c r="L306" i="1"/>
  <c r="K306" i="1"/>
  <c r="J306" i="1"/>
  <c r="I306" i="1"/>
  <c r="H306" i="1"/>
  <c r="G306" i="1"/>
  <c r="F306" i="1"/>
  <c r="E306" i="1"/>
  <c r="D306" i="1"/>
  <c r="C306" i="1"/>
  <c r="L305" i="1"/>
  <c r="K305" i="1"/>
  <c r="J305" i="1"/>
  <c r="I305" i="1"/>
  <c r="H305" i="1"/>
  <c r="G305" i="1"/>
  <c r="F305" i="1"/>
  <c r="E305" i="1"/>
  <c r="D305" i="1"/>
  <c r="C305" i="1"/>
  <c r="L304" i="1"/>
  <c r="K304" i="1"/>
  <c r="J304" i="1"/>
  <c r="I304" i="1"/>
  <c r="H304" i="1"/>
  <c r="G304" i="1"/>
  <c r="F304" i="1"/>
  <c r="E304" i="1"/>
  <c r="D304" i="1"/>
  <c r="C304" i="1"/>
  <c r="L303" i="1"/>
  <c r="K303" i="1"/>
  <c r="J303" i="1"/>
  <c r="I303" i="1"/>
  <c r="H303" i="1"/>
  <c r="G303" i="1"/>
  <c r="F303" i="1"/>
  <c r="E303" i="1"/>
  <c r="D303" i="1"/>
  <c r="C303" i="1"/>
  <c r="L302" i="1"/>
  <c r="K302" i="1"/>
  <c r="J302" i="1"/>
  <c r="I302" i="1"/>
  <c r="H302" i="1"/>
  <c r="G302" i="1"/>
  <c r="F302" i="1"/>
  <c r="E302" i="1"/>
  <c r="D302" i="1"/>
  <c r="C302" i="1"/>
  <c r="L301" i="1"/>
  <c r="K301" i="1"/>
  <c r="J301" i="1"/>
  <c r="I301" i="1"/>
  <c r="H301" i="1"/>
  <c r="G301" i="1"/>
  <c r="F301" i="1"/>
  <c r="E301" i="1"/>
  <c r="D301" i="1"/>
  <c r="C301" i="1"/>
  <c r="L300" i="1"/>
  <c r="K300" i="1"/>
  <c r="J300" i="1"/>
  <c r="I300" i="1"/>
  <c r="H300" i="1"/>
  <c r="G300" i="1"/>
  <c r="F300" i="1"/>
  <c r="E300" i="1"/>
  <c r="D300" i="1"/>
  <c r="C300" i="1"/>
  <c r="L299" i="1"/>
  <c r="K299" i="1"/>
  <c r="J299" i="1"/>
  <c r="I299" i="1"/>
  <c r="H299" i="1"/>
  <c r="G299" i="1"/>
  <c r="F299" i="1"/>
  <c r="E299" i="1"/>
  <c r="D299" i="1"/>
  <c r="C299" i="1"/>
  <c r="L298" i="1"/>
  <c r="K298" i="1"/>
  <c r="J298" i="1"/>
  <c r="I298" i="1"/>
  <c r="H298" i="1"/>
  <c r="G298" i="1"/>
  <c r="F298" i="1"/>
  <c r="E298" i="1"/>
  <c r="D298" i="1"/>
  <c r="C298" i="1"/>
  <c r="L297" i="1"/>
  <c r="K297" i="1"/>
  <c r="J297" i="1"/>
  <c r="I297" i="1"/>
  <c r="H297" i="1"/>
  <c r="G297" i="1"/>
  <c r="F297" i="1"/>
  <c r="E297" i="1"/>
  <c r="D297" i="1"/>
  <c r="C297" i="1"/>
  <c r="L296" i="1"/>
  <c r="K296" i="1"/>
  <c r="J296" i="1"/>
  <c r="I296" i="1"/>
  <c r="H296" i="1"/>
  <c r="G296" i="1"/>
  <c r="F296" i="1"/>
  <c r="E296" i="1"/>
  <c r="D296" i="1"/>
  <c r="C296" i="1"/>
  <c r="L295" i="1"/>
  <c r="K295" i="1"/>
  <c r="J295" i="1"/>
  <c r="I295" i="1"/>
  <c r="H295" i="1"/>
  <c r="G295" i="1"/>
  <c r="F295" i="1"/>
  <c r="E295" i="1"/>
  <c r="D295" i="1"/>
  <c r="C295" i="1"/>
  <c r="L294" i="1"/>
  <c r="K294" i="1"/>
  <c r="J294" i="1"/>
  <c r="I294" i="1"/>
  <c r="H294" i="1"/>
  <c r="G294" i="1"/>
  <c r="F294" i="1"/>
  <c r="E294" i="1"/>
  <c r="D294" i="1"/>
  <c r="C294" i="1"/>
  <c r="L292" i="1"/>
  <c r="K292" i="1"/>
  <c r="J292" i="1"/>
  <c r="I292" i="1"/>
  <c r="H292" i="1"/>
  <c r="G292" i="1"/>
  <c r="F292" i="1"/>
  <c r="E292" i="1"/>
  <c r="D292" i="1"/>
  <c r="C292" i="1"/>
  <c r="L291" i="1"/>
  <c r="K291" i="1"/>
  <c r="J291" i="1"/>
  <c r="I291" i="1"/>
  <c r="H291" i="1"/>
  <c r="G291" i="1"/>
  <c r="F291" i="1"/>
  <c r="E291" i="1"/>
  <c r="D291" i="1"/>
  <c r="C291" i="1"/>
  <c r="L290" i="1"/>
  <c r="K290" i="1"/>
  <c r="J290" i="1"/>
  <c r="I290" i="1"/>
  <c r="H290" i="1"/>
  <c r="G290" i="1"/>
  <c r="F290" i="1"/>
  <c r="E290" i="1"/>
  <c r="D290" i="1"/>
  <c r="C290" i="1"/>
  <c r="L289" i="1"/>
  <c r="K289" i="1"/>
  <c r="J289" i="1"/>
  <c r="I289" i="1"/>
  <c r="H289" i="1"/>
  <c r="G289" i="1"/>
  <c r="F289" i="1"/>
  <c r="E289" i="1"/>
  <c r="D289" i="1"/>
  <c r="C289" i="1"/>
  <c r="L288" i="1"/>
  <c r="K288" i="1"/>
  <c r="J288" i="1"/>
  <c r="I288" i="1"/>
  <c r="H288" i="1"/>
  <c r="G288" i="1"/>
  <c r="F288" i="1"/>
  <c r="E288" i="1"/>
  <c r="D288" i="1"/>
  <c r="C288" i="1"/>
  <c r="L287" i="1"/>
  <c r="K287" i="1"/>
  <c r="J287" i="1"/>
  <c r="I287" i="1"/>
  <c r="H287" i="1"/>
  <c r="G287" i="1"/>
  <c r="F287" i="1"/>
  <c r="E287" i="1"/>
  <c r="D287" i="1"/>
  <c r="C287" i="1"/>
  <c r="L286" i="1"/>
  <c r="K286" i="1"/>
  <c r="J286" i="1"/>
  <c r="I286" i="1"/>
  <c r="H286" i="1"/>
  <c r="G286" i="1"/>
  <c r="F286" i="1"/>
  <c r="E286" i="1"/>
  <c r="D286" i="1"/>
  <c r="C286" i="1"/>
  <c r="L285" i="1"/>
  <c r="K285" i="1"/>
  <c r="J285" i="1"/>
  <c r="I285" i="1"/>
  <c r="H285" i="1"/>
  <c r="G285" i="1"/>
  <c r="F285" i="1"/>
  <c r="E285" i="1"/>
  <c r="D285" i="1"/>
  <c r="C285" i="1"/>
  <c r="L284" i="1"/>
  <c r="K284" i="1"/>
  <c r="J284" i="1"/>
  <c r="I284" i="1"/>
  <c r="H284" i="1"/>
  <c r="G284" i="1"/>
  <c r="F284" i="1"/>
  <c r="E284" i="1"/>
  <c r="D284" i="1"/>
  <c r="C284" i="1"/>
  <c r="L283" i="1"/>
  <c r="K283" i="1"/>
  <c r="J283" i="1"/>
  <c r="I283" i="1"/>
  <c r="H283" i="1"/>
  <c r="G283" i="1"/>
  <c r="F283" i="1"/>
  <c r="E283" i="1"/>
  <c r="D283" i="1"/>
  <c r="C283" i="1"/>
  <c r="L282" i="1"/>
  <c r="K282" i="1"/>
  <c r="J282" i="1"/>
  <c r="I282" i="1"/>
  <c r="H282" i="1"/>
  <c r="G282" i="1"/>
  <c r="F282" i="1"/>
  <c r="E282" i="1"/>
  <c r="D282" i="1"/>
  <c r="C282" i="1"/>
  <c r="L281" i="1"/>
  <c r="K281" i="1"/>
  <c r="J281" i="1"/>
  <c r="I281" i="1"/>
  <c r="H281" i="1"/>
  <c r="G281" i="1"/>
  <c r="F281" i="1"/>
  <c r="E281" i="1"/>
  <c r="D281" i="1"/>
  <c r="C281" i="1"/>
  <c r="L280" i="1"/>
  <c r="K280" i="1"/>
  <c r="J280" i="1"/>
  <c r="I280" i="1"/>
  <c r="H280" i="1"/>
  <c r="G280" i="1"/>
  <c r="F280" i="1"/>
  <c r="E280" i="1"/>
  <c r="D280" i="1"/>
  <c r="C280" i="1"/>
  <c r="L279" i="1"/>
  <c r="K279" i="1"/>
  <c r="J279" i="1"/>
  <c r="I279" i="1"/>
  <c r="H279" i="1"/>
  <c r="G279" i="1"/>
  <c r="F279" i="1"/>
  <c r="E279" i="1"/>
  <c r="D279" i="1"/>
  <c r="C279" i="1"/>
  <c r="L278" i="1"/>
  <c r="K278" i="1"/>
  <c r="J278" i="1"/>
  <c r="I278" i="1"/>
  <c r="H278" i="1"/>
  <c r="G278" i="1"/>
  <c r="F278" i="1"/>
  <c r="E278" i="1"/>
  <c r="D278" i="1"/>
  <c r="C278" i="1"/>
  <c r="L277" i="1"/>
  <c r="K277" i="1"/>
  <c r="J277" i="1"/>
  <c r="I277" i="1"/>
  <c r="H277" i="1"/>
  <c r="G277" i="1"/>
  <c r="F277" i="1"/>
  <c r="E277" i="1"/>
  <c r="D277" i="1"/>
  <c r="C277" i="1"/>
  <c r="L276" i="1"/>
  <c r="K276" i="1"/>
  <c r="J276" i="1"/>
  <c r="I276" i="1"/>
  <c r="H276" i="1"/>
  <c r="G276" i="1"/>
  <c r="F276" i="1"/>
  <c r="E276" i="1"/>
  <c r="D276" i="1"/>
  <c r="C276" i="1"/>
  <c r="L275" i="1"/>
  <c r="K275" i="1"/>
  <c r="J275" i="1"/>
  <c r="I275" i="1"/>
  <c r="H275" i="1"/>
  <c r="G275" i="1"/>
  <c r="F275" i="1"/>
  <c r="E275" i="1"/>
  <c r="D275" i="1"/>
  <c r="C275" i="1"/>
  <c r="L274" i="1"/>
  <c r="K274" i="1"/>
  <c r="J274" i="1"/>
  <c r="I274" i="1"/>
  <c r="H274" i="1"/>
  <c r="G274" i="1"/>
  <c r="F274" i="1"/>
  <c r="E274" i="1"/>
  <c r="D274" i="1"/>
  <c r="C274" i="1"/>
  <c r="L273" i="1"/>
  <c r="K273" i="1"/>
  <c r="J273" i="1"/>
  <c r="I273" i="1"/>
  <c r="H273" i="1"/>
  <c r="G273" i="1"/>
  <c r="F273" i="1"/>
  <c r="E273" i="1"/>
  <c r="D273" i="1"/>
  <c r="C273" i="1"/>
  <c r="L272" i="1"/>
  <c r="K272" i="1"/>
  <c r="J272" i="1"/>
  <c r="I272" i="1"/>
  <c r="H272" i="1"/>
  <c r="G272" i="1"/>
  <c r="F272" i="1"/>
  <c r="E272" i="1"/>
  <c r="D272" i="1"/>
  <c r="C272" i="1"/>
  <c r="L271" i="1"/>
  <c r="K271" i="1"/>
  <c r="J271" i="1"/>
  <c r="I271" i="1"/>
  <c r="H271" i="1"/>
  <c r="G271" i="1"/>
  <c r="F271" i="1"/>
  <c r="E271" i="1"/>
  <c r="D271" i="1"/>
  <c r="C271" i="1"/>
  <c r="L270" i="1"/>
  <c r="K270" i="1"/>
  <c r="J270" i="1"/>
  <c r="I270" i="1"/>
  <c r="H270" i="1"/>
  <c r="G270" i="1"/>
  <c r="F270" i="1"/>
  <c r="E270" i="1"/>
  <c r="D270" i="1"/>
  <c r="C270" i="1"/>
  <c r="L269" i="1"/>
  <c r="K269" i="1"/>
  <c r="J269" i="1"/>
  <c r="I269" i="1"/>
  <c r="H269" i="1"/>
  <c r="G269" i="1"/>
  <c r="F269" i="1"/>
  <c r="E269" i="1"/>
  <c r="D269" i="1"/>
  <c r="C269" i="1"/>
  <c r="L268" i="1"/>
  <c r="K268" i="1"/>
  <c r="J268" i="1"/>
  <c r="I268" i="1"/>
  <c r="H268" i="1"/>
  <c r="G268" i="1"/>
  <c r="F268" i="1"/>
  <c r="E268" i="1"/>
  <c r="D268" i="1"/>
  <c r="C268" i="1"/>
  <c r="L267" i="1"/>
  <c r="K267" i="1"/>
  <c r="J267" i="1"/>
  <c r="I267" i="1"/>
  <c r="H267" i="1"/>
  <c r="G267" i="1"/>
  <c r="F267" i="1"/>
  <c r="E267" i="1"/>
  <c r="D267" i="1"/>
  <c r="C267" i="1"/>
  <c r="L266" i="1"/>
  <c r="K266" i="1"/>
  <c r="J266" i="1"/>
  <c r="I266" i="1"/>
  <c r="H266" i="1"/>
  <c r="G266" i="1"/>
  <c r="F266" i="1"/>
  <c r="E266" i="1"/>
  <c r="D266" i="1"/>
  <c r="C266" i="1"/>
  <c r="L265" i="1"/>
  <c r="K265" i="1"/>
  <c r="J265" i="1"/>
  <c r="I265" i="1"/>
  <c r="H265" i="1"/>
  <c r="G265" i="1"/>
  <c r="F265" i="1"/>
  <c r="E265" i="1"/>
  <c r="D265" i="1"/>
  <c r="C265" i="1"/>
  <c r="L264" i="1"/>
  <c r="K264" i="1"/>
  <c r="J264" i="1"/>
  <c r="I264" i="1"/>
  <c r="H264" i="1"/>
  <c r="G264" i="1"/>
  <c r="F264" i="1"/>
  <c r="E264" i="1"/>
  <c r="D264" i="1"/>
  <c r="C264" i="1"/>
  <c r="L263" i="1"/>
  <c r="K263" i="1"/>
  <c r="J263" i="1"/>
  <c r="I263" i="1"/>
  <c r="H263" i="1"/>
  <c r="G263" i="1"/>
  <c r="F263" i="1"/>
  <c r="E263" i="1"/>
  <c r="D263" i="1"/>
  <c r="C263" i="1"/>
  <c r="L262" i="1"/>
  <c r="K262" i="1"/>
  <c r="J262" i="1"/>
  <c r="I262" i="1"/>
  <c r="H262" i="1"/>
  <c r="G262" i="1"/>
  <c r="F262" i="1"/>
  <c r="E262" i="1"/>
  <c r="D262" i="1"/>
  <c r="C262" i="1"/>
  <c r="L261" i="1"/>
  <c r="K261" i="1"/>
  <c r="J261" i="1"/>
  <c r="I261" i="1"/>
  <c r="H261" i="1"/>
  <c r="G261" i="1"/>
  <c r="F261" i="1"/>
  <c r="E261" i="1"/>
  <c r="D261" i="1"/>
  <c r="C261" i="1"/>
  <c r="L260" i="1"/>
  <c r="K260" i="1"/>
  <c r="J260" i="1"/>
  <c r="I260" i="1"/>
  <c r="H260" i="1"/>
  <c r="G260" i="1"/>
  <c r="F260" i="1"/>
  <c r="E260" i="1"/>
  <c r="D260" i="1"/>
  <c r="C260" i="1"/>
  <c r="L259" i="1"/>
  <c r="K259" i="1"/>
  <c r="J259" i="1"/>
  <c r="I259" i="1"/>
  <c r="H259" i="1"/>
  <c r="G259" i="1"/>
  <c r="F259" i="1"/>
  <c r="E259" i="1"/>
  <c r="D259" i="1"/>
  <c r="C259" i="1"/>
  <c r="L258" i="1"/>
  <c r="K258" i="1"/>
  <c r="J258" i="1"/>
  <c r="I258" i="1"/>
  <c r="H258" i="1"/>
  <c r="G258" i="1"/>
  <c r="F258" i="1"/>
  <c r="E258" i="1"/>
  <c r="D258" i="1"/>
  <c r="C258" i="1"/>
  <c r="L257" i="1"/>
  <c r="K257" i="1"/>
  <c r="J257" i="1"/>
  <c r="I257" i="1"/>
  <c r="H257" i="1"/>
  <c r="G257" i="1"/>
  <c r="F257" i="1"/>
  <c r="E257" i="1"/>
  <c r="D257" i="1"/>
  <c r="C257" i="1"/>
  <c r="L256" i="1"/>
  <c r="K256" i="1"/>
  <c r="J256" i="1"/>
  <c r="I256" i="1"/>
  <c r="H256" i="1"/>
  <c r="G256" i="1"/>
  <c r="F256" i="1"/>
  <c r="E256" i="1"/>
  <c r="D256" i="1"/>
  <c r="C256" i="1"/>
  <c r="L255" i="1"/>
  <c r="K255" i="1"/>
  <c r="J255" i="1"/>
  <c r="I255" i="1"/>
  <c r="H255" i="1"/>
  <c r="G255" i="1"/>
  <c r="F255" i="1"/>
  <c r="E255" i="1"/>
  <c r="D255" i="1"/>
  <c r="C255" i="1"/>
  <c r="L254" i="1"/>
  <c r="K254" i="1"/>
  <c r="J254" i="1"/>
  <c r="I254" i="1"/>
  <c r="H254" i="1"/>
  <c r="G254" i="1"/>
  <c r="F254" i="1"/>
  <c r="E254" i="1"/>
  <c r="D254" i="1"/>
  <c r="C254" i="1"/>
  <c r="L253" i="1"/>
  <c r="K253" i="1"/>
  <c r="J253" i="1"/>
  <c r="I253" i="1"/>
  <c r="H253" i="1"/>
  <c r="G253" i="1"/>
  <c r="F253" i="1"/>
  <c r="E253" i="1"/>
  <c r="D253" i="1"/>
  <c r="C253" i="1"/>
  <c r="L252" i="1"/>
  <c r="K252" i="1"/>
  <c r="J252" i="1"/>
  <c r="I252" i="1"/>
  <c r="H252" i="1"/>
  <c r="G252" i="1"/>
  <c r="F252" i="1"/>
  <c r="E252" i="1"/>
  <c r="D252" i="1"/>
  <c r="C252" i="1"/>
  <c r="L251" i="1"/>
  <c r="K251" i="1"/>
  <c r="J251" i="1"/>
  <c r="I251" i="1"/>
  <c r="H251" i="1"/>
  <c r="G251" i="1"/>
  <c r="F251" i="1"/>
  <c r="E251" i="1"/>
  <c r="D251" i="1"/>
  <c r="C251" i="1"/>
  <c r="L250" i="1"/>
  <c r="K250" i="1"/>
  <c r="J250" i="1"/>
  <c r="I250" i="1"/>
  <c r="H250" i="1"/>
  <c r="G250" i="1"/>
  <c r="F250" i="1"/>
  <c r="E250" i="1"/>
  <c r="D250" i="1"/>
  <c r="C250" i="1"/>
  <c r="L249" i="1"/>
  <c r="K249" i="1"/>
  <c r="J249" i="1"/>
  <c r="I249" i="1"/>
  <c r="H249" i="1"/>
  <c r="G249" i="1"/>
  <c r="F249" i="1"/>
  <c r="E249" i="1"/>
  <c r="D249" i="1"/>
  <c r="C249" i="1"/>
  <c r="L248" i="1"/>
  <c r="K248" i="1"/>
  <c r="J248" i="1"/>
  <c r="I248" i="1"/>
  <c r="H248" i="1"/>
  <c r="G248" i="1"/>
  <c r="F248" i="1"/>
  <c r="E248" i="1"/>
  <c r="D248" i="1"/>
  <c r="C248" i="1"/>
  <c r="L247" i="1"/>
  <c r="K247" i="1"/>
  <c r="J247" i="1"/>
  <c r="I247" i="1"/>
  <c r="H247" i="1"/>
  <c r="G247" i="1"/>
  <c r="F247" i="1"/>
  <c r="E247" i="1"/>
  <c r="D247" i="1"/>
  <c r="C247" i="1"/>
  <c r="L246" i="1"/>
  <c r="K246" i="1"/>
  <c r="J246" i="1"/>
  <c r="I246" i="1"/>
  <c r="H246" i="1"/>
  <c r="G246" i="1"/>
  <c r="F246" i="1"/>
  <c r="E246" i="1"/>
  <c r="D246" i="1"/>
  <c r="C246" i="1"/>
  <c r="L245" i="1"/>
  <c r="K245" i="1"/>
  <c r="J245" i="1"/>
  <c r="I245" i="1"/>
  <c r="H245" i="1"/>
  <c r="G245" i="1"/>
  <c r="F245" i="1"/>
  <c r="E245" i="1"/>
  <c r="D245" i="1"/>
  <c r="C245" i="1"/>
  <c r="L244" i="1"/>
  <c r="K244" i="1"/>
  <c r="J244" i="1"/>
  <c r="I244" i="1"/>
  <c r="H244" i="1"/>
  <c r="G244" i="1"/>
  <c r="F244" i="1"/>
  <c r="E244" i="1"/>
  <c r="D244" i="1"/>
  <c r="C244" i="1"/>
  <c r="L243" i="1"/>
  <c r="K243" i="1"/>
  <c r="J243" i="1"/>
  <c r="I243" i="1"/>
  <c r="H243" i="1"/>
  <c r="G243" i="1"/>
  <c r="F243" i="1"/>
  <c r="E243" i="1"/>
  <c r="D243" i="1"/>
  <c r="C243" i="1"/>
  <c r="L242" i="1"/>
  <c r="K242" i="1"/>
  <c r="J242" i="1"/>
  <c r="I242" i="1"/>
  <c r="H242" i="1"/>
  <c r="G242" i="1"/>
  <c r="F242" i="1"/>
  <c r="E242" i="1"/>
  <c r="D242" i="1"/>
  <c r="C242" i="1"/>
  <c r="L241" i="1"/>
  <c r="K241" i="1"/>
  <c r="J241" i="1"/>
  <c r="I241" i="1"/>
  <c r="H241" i="1"/>
  <c r="G241" i="1"/>
  <c r="F241" i="1"/>
  <c r="E241" i="1"/>
  <c r="D241" i="1"/>
  <c r="C241" i="1"/>
  <c r="L240" i="1"/>
  <c r="K240" i="1"/>
  <c r="J240" i="1"/>
  <c r="I240" i="1"/>
  <c r="H240" i="1"/>
  <c r="G240" i="1"/>
  <c r="F240" i="1"/>
  <c r="E240" i="1"/>
  <c r="D240" i="1"/>
  <c r="C240" i="1"/>
  <c r="L239" i="1"/>
  <c r="K239" i="1"/>
  <c r="J239" i="1"/>
  <c r="I239" i="1"/>
  <c r="H239" i="1"/>
  <c r="G239" i="1"/>
  <c r="F239" i="1"/>
  <c r="E239" i="1"/>
  <c r="D239" i="1"/>
  <c r="C239" i="1"/>
  <c r="L238" i="1"/>
  <c r="K238" i="1"/>
  <c r="J238" i="1"/>
  <c r="I238" i="1"/>
  <c r="H238" i="1"/>
  <c r="G238" i="1"/>
  <c r="F238" i="1"/>
  <c r="E238" i="1"/>
  <c r="D238" i="1"/>
  <c r="C238" i="1"/>
  <c r="L237" i="1"/>
  <c r="K237" i="1"/>
  <c r="J237" i="1"/>
  <c r="I237" i="1"/>
  <c r="H237" i="1"/>
  <c r="G237" i="1"/>
  <c r="F237" i="1"/>
  <c r="E237" i="1"/>
  <c r="D237" i="1"/>
  <c r="C237" i="1"/>
  <c r="L236" i="1"/>
  <c r="K236" i="1"/>
  <c r="J236" i="1"/>
  <c r="I236" i="1"/>
  <c r="H236" i="1"/>
  <c r="G236" i="1"/>
  <c r="F236" i="1"/>
  <c r="E236" i="1"/>
  <c r="D236" i="1"/>
  <c r="C236" i="1"/>
  <c r="L235" i="1"/>
  <c r="K235" i="1"/>
  <c r="J235" i="1"/>
  <c r="I235" i="1"/>
  <c r="H235" i="1"/>
  <c r="G235" i="1"/>
  <c r="F235" i="1"/>
  <c r="E235" i="1"/>
  <c r="D235" i="1"/>
  <c r="C235" i="1"/>
  <c r="L234" i="1"/>
  <c r="K234" i="1"/>
  <c r="J234" i="1"/>
  <c r="I234" i="1"/>
  <c r="H234" i="1"/>
  <c r="G234" i="1"/>
  <c r="F234" i="1"/>
  <c r="E234" i="1"/>
  <c r="D234" i="1"/>
  <c r="C234" i="1"/>
  <c r="L233" i="1"/>
  <c r="K233" i="1"/>
  <c r="J233" i="1"/>
  <c r="I233" i="1"/>
  <c r="H233" i="1"/>
  <c r="G233" i="1"/>
  <c r="F233" i="1"/>
  <c r="E233" i="1"/>
  <c r="D233" i="1"/>
  <c r="C233" i="1"/>
  <c r="L232" i="1"/>
  <c r="K232" i="1"/>
  <c r="J232" i="1"/>
  <c r="I232" i="1"/>
  <c r="H232" i="1"/>
  <c r="G232" i="1"/>
  <c r="F232" i="1"/>
  <c r="E232" i="1"/>
  <c r="D232" i="1"/>
  <c r="C232" i="1"/>
  <c r="L229" i="1"/>
  <c r="K229" i="1"/>
  <c r="J229" i="1"/>
  <c r="I229" i="1"/>
  <c r="H229" i="1"/>
  <c r="G229" i="1"/>
  <c r="F229" i="1"/>
  <c r="E229" i="1"/>
  <c r="C229" i="1"/>
  <c r="L228" i="1"/>
  <c r="K228" i="1"/>
  <c r="J228" i="1"/>
  <c r="I228" i="1"/>
  <c r="H228" i="1"/>
  <c r="F228" i="1"/>
  <c r="E228" i="1"/>
  <c r="D228" i="1"/>
  <c r="C228" i="1"/>
  <c r="L226" i="1"/>
  <c r="K226" i="1"/>
  <c r="J226" i="1"/>
  <c r="I226" i="1"/>
  <c r="H226" i="1"/>
  <c r="G226" i="1"/>
  <c r="F226" i="1"/>
  <c r="E226" i="1"/>
  <c r="D226" i="1"/>
  <c r="C226" i="1"/>
  <c r="L225" i="1"/>
  <c r="K225" i="1"/>
  <c r="J225" i="1"/>
  <c r="I225" i="1"/>
  <c r="H225" i="1"/>
  <c r="G225" i="1"/>
  <c r="F225" i="1"/>
  <c r="E225" i="1"/>
  <c r="D225" i="1"/>
  <c r="C225" i="1"/>
  <c r="L224" i="1"/>
  <c r="K224" i="1"/>
  <c r="J224" i="1"/>
  <c r="I224" i="1"/>
  <c r="H224" i="1"/>
  <c r="G224" i="1"/>
  <c r="F224" i="1"/>
  <c r="E224" i="1"/>
  <c r="D224" i="1"/>
  <c r="C224" i="1"/>
  <c r="L223" i="1"/>
  <c r="K223" i="1"/>
  <c r="J223" i="1"/>
  <c r="I223" i="1"/>
  <c r="H223" i="1"/>
  <c r="G223" i="1"/>
  <c r="F223" i="1"/>
  <c r="E223" i="1"/>
  <c r="D223" i="1"/>
  <c r="C223" i="1"/>
  <c r="L222" i="1"/>
  <c r="K222" i="1"/>
  <c r="J222" i="1"/>
  <c r="I222" i="1"/>
  <c r="H222" i="1"/>
  <c r="G222" i="1"/>
  <c r="F222" i="1"/>
  <c r="E222" i="1"/>
  <c r="D222" i="1"/>
  <c r="C222" i="1"/>
  <c r="L221" i="1"/>
  <c r="K221" i="1"/>
  <c r="J221" i="1"/>
  <c r="I221" i="1"/>
  <c r="H221" i="1"/>
  <c r="G221" i="1"/>
  <c r="F221" i="1"/>
  <c r="E221" i="1"/>
  <c r="D221" i="1"/>
  <c r="C221" i="1"/>
  <c r="L220" i="1"/>
  <c r="K220" i="1"/>
  <c r="J220" i="1"/>
  <c r="I220" i="1"/>
  <c r="H220" i="1"/>
  <c r="G220" i="1"/>
  <c r="F220" i="1"/>
  <c r="E220" i="1"/>
  <c r="D220" i="1"/>
  <c r="C220" i="1"/>
  <c r="L219" i="1"/>
  <c r="K219" i="1"/>
  <c r="J219" i="1"/>
  <c r="I219" i="1"/>
  <c r="H219" i="1"/>
  <c r="G219" i="1"/>
  <c r="F219" i="1"/>
  <c r="E219" i="1"/>
  <c r="D219" i="1"/>
  <c r="C219" i="1"/>
  <c r="L218" i="1"/>
  <c r="K218" i="1"/>
  <c r="J218" i="1"/>
  <c r="I218" i="1"/>
  <c r="H218" i="1"/>
  <c r="G218" i="1"/>
  <c r="F218" i="1"/>
  <c r="E218" i="1"/>
  <c r="D218" i="1"/>
  <c r="C218" i="1"/>
  <c r="L217" i="1"/>
  <c r="K217" i="1"/>
  <c r="J217" i="1"/>
  <c r="I217" i="1"/>
  <c r="H217" i="1"/>
  <c r="G217" i="1"/>
  <c r="F217" i="1"/>
  <c r="E217" i="1"/>
  <c r="D217" i="1"/>
  <c r="C217" i="1"/>
  <c r="L216" i="1"/>
  <c r="K216" i="1"/>
  <c r="J216" i="1"/>
  <c r="I216" i="1"/>
  <c r="H216" i="1"/>
  <c r="G216" i="1"/>
  <c r="F216" i="1"/>
  <c r="E216" i="1"/>
  <c r="D216" i="1"/>
  <c r="C216" i="1"/>
  <c r="L215" i="1"/>
  <c r="K215" i="1"/>
  <c r="J215" i="1"/>
  <c r="I215" i="1"/>
  <c r="H215" i="1"/>
  <c r="G215" i="1"/>
  <c r="F215" i="1"/>
  <c r="E215" i="1"/>
  <c r="D215" i="1"/>
  <c r="C215" i="1"/>
  <c r="L214" i="1"/>
  <c r="K214" i="1"/>
  <c r="J214" i="1"/>
  <c r="I214" i="1"/>
  <c r="H214" i="1"/>
  <c r="G214" i="1"/>
  <c r="F214" i="1"/>
  <c r="E214" i="1"/>
  <c r="D214" i="1"/>
  <c r="C214" i="1"/>
  <c r="L213" i="1"/>
  <c r="K213" i="1"/>
  <c r="J213" i="1"/>
  <c r="I213" i="1"/>
  <c r="H213" i="1"/>
  <c r="G213" i="1"/>
  <c r="F213" i="1"/>
  <c r="E213" i="1"/>
  <c r="D213" i="1"/>
  <c r="C213" i="1"/>
  <c r="L212" i="1"/>
  <c r="K212" i="1"/>
  <c r="J212" i="1"/>
  <c r="I212" i="1"/>
  <c r="H212" i="1"/>
  <c r="G212" i="1"/>
  <c r="F212" i="1"/>
  <c r="E212" i="1"/>
  <c r="D212" i="1"/>
  <c r="C212" i="1"/>
  <c r="L211" i="1"/>
  <c r="K211" i="1"/>
  <c r="J211" i="1"/>
  <c r="I211" i="1"/>
  <c r="H211" i="1"/>
  <c r="G211" i="1"/>
  <c r="F211" i="1"/>
  <c r="E211" i="1"/>
  <c r="D211" i="1"/>
  <c r="C211" i="1"/>
  <c r="L210" i="1"/>
  <c r="K210" i="1"/>
  <c r="J210" i="1"/>
  <c r="I210" i="1"/>
  <c r="H210" i="1"/>
  <c r="G210" i="1"/>
  <c r="F210" i="1"/>
  <c r="E210" i="1"/>
  <c r="D210" i="1"/>
  <c r="C210" i="1"/>
  <c r="L209" i="1"/>
  <c r="K209" i="1"/>
  <c r="J209" i="1"/>
  <c r="I209" i="1"/>
  <c r="H209" i="1"/>
  <c r="G209" i="1"/>
  <c r="F209" i="1"/>
  <c r="E209" i="1"/>
  <c r="D209" i="1"/>
  <c r="C209" i="1"/>
  <c r="L208" i="1"/>
  <c r="K208" i="1"/>
  <c r="J208" i="1"/>
  <c r="I208" i="1"/>
  <c r="H208" i="1"/>
  <c r="G208" i="1"/>
  <c r="F208" i="1"/>
  <c r="E208" i="1"/>
  <c r="D208" i="1"/>
  <c r="C208" i="1"/>
  <c r="L207" i="1"/>
  <c r="K207" i="1"/>
  <c r="J207" i="1"/>
  <c r="I207" i="1"/>
  <c r="H207" i="1"/>
  <c r="G207" i="1"/>
  <c r="F207" i="1"/>
  <c r="E207" i="1"/>
  <c r="D207" i="1"/>
  <c r="C207" i="1"/>
  <c r="L206" i="1"/>
  <c r="K206" i="1"/>
  <c r="J206" i="1"/>
  <c r="I206" i="1"/>
  <c r="H206" i="1"/>
  <c r="G206" i="1"/>
  <c r="F206" i="1"/>
  <c r="E206" i="1"/>
  <c r="D206" i="1"/>
  <c r="C206" i="1"/>
  <c r="L205" i="1"/>
  <c r="K205" i="1"/>
  <c r="J205" i="1"/>
  <c r="I205" i="1"/>
  <c r="H205" i="1"/>
  <c r="G205" i="1"/>
  <c r="F205" i="1"/>
  <c r="E205" i="1"/>
  <c r="D205" i="1"/>
  <c r="C205" i="1"/>
  <c r="L204" i="1"/>
  <c r="K204" i="1"/>
  <c r="J204" i="1"/>
  <c r="I204" i="1"/>
  <c r="H204" i="1"/>
  <c r="G204" i="1"/>
  <c r="F204" i="1"/>
  <c r="E204" i="1"/>
  <c r="D204" i="1"/>
  <c r="C204" i="1"/>
  <c r="L203" i="1"/>
  <c r="K203" i="1"/>
  <c r="J203" i="1"/>
  <c r="I203" i="1"/>
  <c r="H203" i="1"/>
  <c r="G203" i="1"/>
  <c r="F203" i="1"/>
  <c r="E203" i="1"/>
  <c r="D203" i="1"/>
  <c r="C203" i="1"/>
  <c r="L202" i="1"/>
  <c r="K202" i="1"/>
  <c r="J202" i="1"/>
  <c r="I202" i="1"/>
  <c r="H202" i="1"/>
  <c r="G202" i="1"/>
  <c r="F202" i="1"/>
  <c r="E202" i="1"/>
  <c r="D202" i="1"/>
  <c r="C202" i="1"/>
  <c r="L201" i="1"/>
  <c r="K201" i="1"/>
  <c r="J201" i="1"/>
  <c r="I201" i="1"/>
  <c r="H201" i="1"/>
  <c r="G201" i="1"/>
  <c r="F201" i="1"/>
  <c r="E201" i="1"/>
  <c r="D201" i="1"/>
  <c r="C201" i="1"/>
  <c r="L200" i="1"/>
  <c r="K200" i="1"/>
  <c r="J200" i="1"/>
  <c r="I200" i="1"/>
  <c r="H200" i="1"/>
  <c r="G200" i="1"/>
  <c r="F200" i="1"/>
  <c r="E200" i="1"/>
  <c r="D200" i="1"/>
  <c r="C200" i="1"/>
  <c r="L199" i="1"/>
  <c r="K199" i="1"/>
  <c r="J199" i="1"/>
  <c r="I199" i="1"/>
  <c r="H199" i="1"/>
  <c r="G199" i="1"/>
  <c r="F199" i="1"/>
  <c r="E199" i="1"/>
  <c r="D199" i="1"/>
  <c r="C199" i="1"/>
  <c r="L198" i="1"/>
  <c r="K198" i="1"/>
  <c r="J198" i="1"/>
  <c r="I198" i="1"/>
  <c r="H198" i="1"/>
  <c r="G198" i="1"/>
  <c r="F198" i="1"/>
  <c r="E198" i="1"/>
  <c r="D198" i="1"/>
  <c r="C198" i="1"/>
  <c r="L197" i="1"/>
  <c r="K197" i="1"/>
  <c r="J197" i="1"/>
  <c r="I197" i="1"/>
  <c r="H197" i="1"/>
  <c r="G197" i="1"/>
  <c r="F197" i="1"/>
  <c r="E197" i="1"/>
  <c r="D197" i="1"/>
  <c r="C197" i="1"/>
  <c r="L196" i="1"/>
  <c r="K196" i="1"/>
  <c r="J196" i="1"/>
  <c r="I196" i="1"/>
  <c r="H196" i="1"/>
  <c r="G196" i="1"/>
  <c r="F196" i="1"/>
  <c r="E196" i="1"/>
  <c r="D196" i="1"/>
  <c r="C196" i="1"/>
  <c r="L193" i="1"/>
  <c r="K193" i="1"/>
  <c r="J193" i="1"/>
  <c r="I193" i="1"/>
  <c r="H193" i="1"/>
  <c r="G193" i="1"/>
  <c r="F193" i="1"/>
  <c r="E193" i="1"/>
  <c r="D193" i="1"/>
  <c r="C193" i="1"/>
  <c r="L192" i="1"/>
  <c r="K192" i="1"/>
  <c r="J192" i="1"/>
  <c r="I192" i="1"/>
  <c r="H192" i="1"/>
  <c r="G192" i="1"/>
  <c r="F192" i="1"/>
  <c r="E192" i="1"/>
  <c r="D192" i="1"/>
  <c r="C192" i="1"/>
  <c r="L191" i="1"/>
  <c r="K191" i="1"/>
  <c r="J191" i="1"/>
  <c r="I191" i="1"/>
  <c r="H191" i="1"/>
  <c r="G191" i="1"/>
  <c r="F191" i="1"/>
  <c r="E191" i="1"/>
  <c r="D191" i="1"/>
  <c r="C191" i="1"/>
  <c r="L190" i="1"/>
  <c r="K190" i="1"/>
  <c r="J190" i="1"/>
  <c r="I190" i="1"/>
  <c r="H190" i="1"/>
  <c r="G190" i="1"/>
  <c r="F190" i="1"/>
  <c r="E190" i="1"/>
  <c r="D190" i="1"/>
  <c r="C190" i="1"/>
  <c r="L189" i="1"/>
  <c r="K189" i="1"/>
  <c r="J189" i="1"/>
  <c r="I189" i="1"/>
  <c r="H189" i="1"/>
  <c r="G189" i="1"/>
  <c r="F189" i="1"/>
  <c r="E189" i="1"/>
  <c r="D189" i="1"/>
  <c r="C189" i="1"/>
  <c r="L188" i="1"/>
  <c r="K188" i="1"/>
  <c r="J188" i="1"/>
  <c r="I188" i="1"/>
  <c r="H188" i="1"/>
  <c r="G188" i="1"/>
  <c r="F188" i="1"/>
  <c r="E188" i="1"/>
  <c r="D188" i="1"/>
  <c r="C188" i="1"/>
  <c r="L187" i="1"/>
  <c r="K187" i="1"/>
  <c r="J187" i="1"/>
  <c r="I187" i="1"/>
  <c r="H187" i="1"/>
  <c r="G187" i="1"/>
  <c r="F187" i="1"/>
  <c r="E187" i="1"/>
  <c r="D187" i="1"/>
  <c r="C187" i="1"/>
  <c r="L186" i="1"/>
  <c r="K186" i="1"/>
  <c r="J186" i="1"/>
  <c r="I186" i="1"/>
  <c r="H186" i="1"/>
  <c r="G186" i="1"/>
  <c r="F186" i="1"/>
  <c r="E186" i="1"/>
  <c r="D186" i="1"/>
  <c r="C186" i="1"/>
  <c r="L185" i="1"/>
  <c r="K185" i="1"/>
  <c r="J185" i="1"/>
  <c r="I185" i="1"/>
  <c r="H185" i="1"/>
  <c r="G185" i="1"/>
  <c r="F185" i="1"/>
  <c r="E185" i="1"/>
  <c r="D185" i="1"/>
  <c r="C185" i="1"/>
  <c r="L184" i="1"/>
  <c r="K184" i="1"/>
  <c r="J184" i="1"/>
  <c r="I184" i="1"/>
  <c r="H184" i="1"/>
  <c r="G184" i="1"/>
  <c r="F184" i="1"/>
  <c r="E184" i="1"/>
  <c r="D184" i="1"/>
  <c r="C184" i="1"/>
  <c r="L183" i="1"/>
  <c r="K183" i="1"/>
  <c r="J183" i="1"/>
  <c r="I183" i="1"/>
  <c r="H183" i="1"/>
  <c r="G183" i="1"/>
  <c r="F183" i="1"/>
  <c r="E183" i="1"/>
  <c r="D183" i="1"/>
  <c r="C183" i="1"/>
  <c r="L182" i="1"/>
  <c r="K182" i="1"/>
  <c r="J182" i="1"/>
  <c r="I182" i="1"/>
  <c r="H182" i="1"/>
  <c r="G182" i="1"/>
  <c r="F182" i="1"/>
  <c r="E182" i="1"/>
  <c r="D182" i="1"/>
  <c r="C182" i="1"/>
  <c r="L181" i="1"/>
  <c r="K181" i="1"/>
  <c r="J181" i="1"/>
  <c r="I181" i="1"/>
  <c r="H181" i="1"/>
  <c r="G181" i="1"/>
  <c r="F181" i="1"/>
  <c r="E181" i="1"/>
  <c r="D181" i="1"/>
  <c r="C181" i="1"/>
  <c r="L180" i="1"/>
  <c r="K180" i="1"/>
  <c r="J180" i="1"/>
  <c r="I180" i="1"/>
  <c r="H180" i="1"/>
  <c r="G180" i="1"/>
  <c r="F180" i="1"/>
  <c r="E180" i="1"/>
  <c r="D180" i="1"/>
  <c r="C180" i="1"/>
  <c r="L179" i="1"/>
  <c r="K179" i="1"/>
  <c r="J179" i="1"/>
  <c r="I179" i="1"/>
  <c r="H179" i="1"/>
  <c r="G179" i="1"/>
  <c r="F179" i="1"/>
  <c r="E179" i="1"/>
  <c r="D179" i="1"/>
  <c r="C179" i="1"/>
  <c r="L178" i="1"/>
  <c r="K178" i="1"/>
  <c r="J178" i="1"/>
  <c r="I178" i="1"/>
  <c r="H178" i="1"/>
  <c r="G178" i="1"/>
  <c r="F178" i="1"/>
  <c r="E178" i="1"/>
  <c r="D178" i="1"/>
  <c r="C178" i="1"/>
  <c r="L177" i="1"/>
  <c r="K177" i="1"/>
  <c r="J177" i="1"/>
  <c r="I177" i="1"/>
  <c r="H177" i="1"/>
  <c r="G177" i="1"/>
  <c r="F177" i="1"/>
  <c r="E177" i="1"/>
  <c r="D177" i="1"/>
  <c r="C177" i="1"/>
  <c r="L176" i="1"/>
  <c r="K176" i="1"/>
  <c r="J176" i="1"/>
  <c r="I176" i="1"/>
  <c r="H176" i="1"/>
  <c r="G176" i="1"/>
  <c r="F176" i="1"/>
  <c r="E176" i="1"/>
  <c r="D176" i="1"/>
  <c r="C176" i="1"/>
  <c r="L175" i="1"/>
  <c r="K175" i="1"/>
  <c r="J175" i="1"/>
  <c r="I175" i="1"/>
  <c r="H175" i="1"/>
  <c r="G175" i="1"/>
  <c r="F175" i="1"/>
  <c r="E175" i="1"/>
  <c r="D175" i="1"/>
  <c r="C175" i="1"/>
  <c r="L174" i="1"/>
  <c r="K174" i="1"/>
  <c r="J174" i="1"/>
  <c r="I174" i="1"/>
  <c r="H174" i="1"/>
  <c r="G174" i="1"/>
  <c r="F174" i="1"/>
  <c r="E174" i="1"/>
  <c r="D174" i="1"/>
  <c r="C174" i="1"/>
  <c r="L173" i="1"/>
  <c r="K173" i="1"/>
  <c r="J173" i="1"/>
  <c r="I173" i="1"/>
  <c r="H173" i="1"/>
  <c r="G173" i="1"/>
  <c r="F173" i="1"/>
  <c r="E173" i="1"/>
  <c r="D173" i="1"/>
  <c r="C173" i="1"/>
  <c r="L172" i="1"/>
  <c r="K172" i="1"/>
  <c r="J172" i="1"/>
  <c r="I172" i="1"/>
  <c r="H172" i="1"/>
  <c r="G172" i="1"/>
  <c r="F172" i="1"/>
  <c r="E172" i="1"/>
  <c r="D172" i="1"/>
  <c r="C172" i="1"/>
  <c r="L171" i="1"/>
  <c r="K171" i="1"/>
  <c r="J171" i="1"/>
  <c r="I171" i="1"/>
  <c r="H171" i="1"/>
  <c r="G171" i="1"/>
  <c r="F171" i="1"/>
  <c r="E171" i="1"/>
  <c r="D171" i="1"/>
  <c r="C171" i="1"/>
  <c r="L170" i="1"/>
  <c r="K170" i="1"/>
  <c r="J170" i="1"/>
  <c r="I170" i="1"/>
  <c r="H170" i="1"/>
  <c r="G170" i="1"/>
  <c r="F170" i="1"/>
  <c r="E170" i="1"/>
  <c r="D170" i="1"/>
  <c r="C170" i="1"/>
  <c r="L169" i="1"/>
  <c r="K169" i="1"/>
  <c r="J169" i="1"/>
  <c r="I169" i="1"/>
  <c r="H169" i="1"/>
  <c r="G169" i="1"/>
  <c r="F169" i="1"/>
  <c r="E169" i="1"/>
  <c r="D169" i="1"/>
  <c r="C169" i="1"/>
  <c r="L168" i="1"/>
  <c r="K168" i="1"/>
  <c r="J168" i="1"/>
  <c r="I168" i="1"/>
  <c r="H168" i="1"/>
  <c r="G168" i="1"/>
  <c r="F168" i="1"/>
  <c r="E168" i="1"/>
  <c r="D168" i="1"/>
  <c r="C168" i="1"/>
  <c r="L167" i="1"/>
  <c r="K167" i="1"/>
  <c r="J167" i="1"/>
  <c r="I167" i="1"/>
  <c r="H167" i="1"/>
  <c r="G167" i="1"/>
  <c r="F167" i="1"/>
  <c r="E167" i="1"/>
  <c r="D167" i="1"/>
  <c r="C167" i="1"/>
  <c r="L166" i="1"/>
  <c r="K166" i="1"/>
  <c r="J166" i="1"/>
  <c r="I166" i="1"/>
  <c r="H166" i="1"/>
  <c r="G166" i="1"/>
  <c r="F166" i="1"/>
  <c r="E166" i="1"/>
  <c r="D166" i="1"/>
  <c r="C166" i="1"/>
  <c r="L165" i="1"/>
  <c r="K165" i="1"/>
  <c r="J165" i="1"/>
  <c r="I165" i="1"/>
  <c r="H165" i="1"/>
  <c r="G165" i="1"/>
  <c r="F165" i="1"/>
  <c r="E165" i="1"/>
  <c r="D165" i="1"/>
  <c r="C165" i="1"/>
  <c r="L164" i="1"/>
  <c r="K164" i="1"/>
  <c r="J164" i="1"/>
  <c r="I164" i="1"/>
  <c r="H164" i="1"/>
  <c r="G164" i="1"/>
  <c r="F164" i="1"/>
  <c r="E164" i="1"/>
  <c r="D164" i="1"/>
  <c r="C164" i="1"/>
  <c r="L163" i="1"/>
  <c r="K163" i="1"/>
  <c r="J163" i="1"/>
  <c r="I163" i="1"/>
  <c r="H163" i="1"/>
  <c r="G163" i="1"/>
  <c r="F163" i="1"/>
  <c r="E163" i="1"/>
  <c r="D163" i="1"/>
  <c r="C163" i="1"/>
  <c r="L162" i="1"/>
  <c r="K162" i="1"/>
  <c r="J162" i="1"/>
  <c r="I162" i="1"/>
  <c r="H162" i="1"/>
  <c r="G162" i="1"/>
  <c r="F162" i="1"/>
  <c r="E162" i="1"/>
  <c r="D162" i="1"/>
  <c r="C162" i="1"/>
  <c r="L161" i="1"/>
  <c r="K161" i="1"/>
  <c r="J161" i="1"/>
  <c r="I161" i="1"/>
  <c r="H161" i="1"/>
  <c r="G161" i="1"/>
  <c r="F161" i="1"/>
  <c r="E161" i="1"/>
  <c r="D161" i="1"/>
  <c r="C161" i="1"/>
  <c r="L160" i="1"/>
  <c r="K160" i="1"/>
  <c r="J160" i="1"/>
  <c r="I160" i="1"/>
  <c r="H160" i="1"/>
  <c r="G160" i="1"/>
  <c r="F160" i="1"/>
  <c r="E160" i="1"/>
  <c r="D160" i="1"/>
  <c r="C160" i="1"/>
  <c r="L159" i="1"/>
  <c r="K159" i="1"/>
  <c r="J159" i="1"/>
  <c r="I159" i="1"/>
  <c r="H159" i="1"/>
  <c r="G159" i="1"/>
  <c r="F159" i="1"/>
  <c r="E159" i="1"/>
  <c r="D159" i="1"/>
  <c r="C159" i="1"/>
  <c r="L158" i="1"/>
  <c r="K158" i="1"/>
  <c r="J158" i="1"/>
  <c r="I158" i="1"/>
  <c r="H158" i="1"/>
  <c r="G158" i="1"/>
  <c r="F158" i="1"/>
  <c r="E158" i="1"/>
  <c r="D158" i="1"/>
  <c r="C158" i="1"/>
  <c r="L157" i="1"/>
  <c r="K157" i="1"/>
  <c r="J157" i="1"/>
  <c r="I157" i="1"/>
  <c r="H157" i="1"/>
  <c r="G157" i="1"/>
  <c r="F157" i="1"/>
  <c r="E157" i="1"/>
  <c r="D157" i="1"/>
  <c r="C157" i="1"/>
  <c r="L156" i="1"/>
  <c r="K156" i="1"/>
  <c r="J156" i="1"/>
  <c r="I156" i="1"/>
  <c r="H156" i="1"/>
  <c r="G156" i="1"/>
  <c r="F156" i="1"/>
  <c r="E156" i="1"/>
  <c r="D156" i="1"/>
  <c r="C156" i="1"/>
  <c r="L155" i="1"/>
  <c r="K155" i="1"/>
  <c r="J155" i="1"/>
  <c r="I155" i="1"/>
  <c r="H155" i="1"/>
  <c r="G155" i="1"/>
  <c r="F155" i="1"/>
  <c r="E155" i="1"/>
  <c r="D155" i="1"/>
  <c r="C155" i="1"/>
  <c r="L154" i="1"/>
  <c r="K154" i="1"/>
  <c r="J154" i="1"/>
  <c r="I154" i="1"/>
  <c r="H154" i="1"/>
  <c r="G154" i="1"/>
  <c r="F154" i="1"/>
  <c r="E154" i="1"/>
  <c r="D154" i="1"/>
  <c r="C154" i="1"/>
  <c r="L153" i="1"/>
  <c r="K153" i="1"/>
  <c r="J153" i="1"/>
  <c r="I153" i="1"/>
  <c r="H153" i="1"/>
  <c r="G153" i="1"/>
  <c r="F153" i="1"/>
  <c r="E153" i="1"/>
  <c r="D153" i="1"/>
  <c r="C153" i="1"/>
  <c r="L152" i="1"/>
  <c r="K152" i="1"/>
  <c r="J152" i="1"/>
  <c r="I152" i="1"/>
  <c r="H152" i="1"/>
  <c r="G152" i="1"/>
  <c r="F152" i="1"/>
  <c r="E152" i="1"/>
  <c r="D152" i="1"/>
  <c r="C152" i="1"/>
  <c r="L151" i="1"/>
  <c r="K151" i="1"/>
  <c r="J151" i="1"/>
  <c r="I151" i="1"/>
  <c r="H151" i="1"/>
  <c r="G151" i="1"/>
  <c r="F151" i="1"/>
  <c r="E151" i="1"/>
  <c r="D151" i="1"/>
  <c r="C151" i="1"/>
  <c r="L150" i="1"/>
  <c r="K150" i="1"/>
  <c r="J150" i="1"/>
  <c r="I150" i="1"/>
  <c r="H150" i="1"/>
  <c r="G150" i="1"/>
  <c r="F150" i="1"/>
  <c r="E150" i="1"/>
  <c r="D150" i="1"/>
  <c r="C150" i="1"/>
  <c r="L149" i="1"/>
  <c r="K149" i="1"/>
  <c r="J149" i="1"/>
  <c r="I149" i="1"/>
  <c r="H149" i="1"/>
  <c r="G149" i="1"/>
  <c r="F149" i="1"/>
  <c r="E149" i="1"/>
  <c r="D149" i="1"/>
  <c r="C149" i="1"/>
  <c r="L148" i="1"/>
  <c r="K148" i="1"/>
  <c r="J148" i="1"/>
  <c r="I148" i="1"/>
  <c r="H148" i="1"/>
  <c r="G148" i="1"/>
  <c r="F148" i="1"/>
  <c r="E148" i="1"/>
  <c r="D148" i="1"/>
  <c r="C148" i="1"/>
  <c r="L147" i="1"/>
  <c r="K147" i="1"/>
  <c r="J147" i="1"/>
  <c r="I147" i="1"/>
  <c r="H147" i="1"/>
  <c r="G147" i="1"/>
  <c r="F147" i="1"/>
  <c r="E147" i="1"/>
  <c r="D147" i="1"/>
  <c r="C147" i="1"/>
  <c r="L146" i="1"/>
  <c r="K146" i="1"/>
  <c r="J146" i="1"/>
  <c r="I146" i="1"/>
  <c r="H146" i="1"/>
  <c r="G146" i="1"/>
  <c r="F146" i="1"/>
  <c r="E146" i="1"/>
  <c r="D146" i="1"/>
  <c r="C146" i="1"/>
  <c r="L145" i="1"/>
  <c r="K145" i="1"/>
  <c r="J145" i="1"/>
  <c r="I145" i="1"/>
  <c r="H145" i="1"/>
  <c r="G145" i="1"/>
  <c r="F145" i="1"/>
  <c r="E145" i="1"/>
  <c r="D145" i="1"/>
  <c r="C145" i="1"/>
  <c r="L144" i="1"/>
  <c r="K144" i="1"/>
  <c r="J144" i="1"/>
  <c r="I144" i="1"/>
  <c r="H144" i="1"/>
  <c r="G144" i="1"/>
  <c r="F144" i="1"/>
  <c r="E144" i="1"/>
  <c r="D144" i="1"/>
  <c r="C144" i="1"/>
  <c r="L143" i="1"/>
  <c r="K143" i="1"/>
  <c r="J143" i="1"/>
  <c r="I143" i="1"/>
  <c r="H143" i="1"/>
  <c r="G143" i="1"/>
  <c r="F143" i="1"/>
  <c r="E143" i="1"/>
  <c r="D143" i="1"/>
  <c r="C143" i="1"/>
  <c r="L142" i="1"/>
  <c r="K142" i="1"/>
  <c r="J142" i="1"/>
  <c r="I142" i="1"/>
  <c r="H142" i="1"/>
  <c r="G142" i="1"/>
  <c r="F142" i="1"/>
  <c r="E142" i="1"/>
  <c r="D142" i="1"/>
  <c r="C142" i="1"/>
  <c r="L141" i="1"/>
  <c r="K141" i="1"/>
  <c r="J141" i="1"/>
  <c r="I141" i="1"/>
  <c r="H141" i="1"/>
  <c r="G141" i="1"/>
  <c r="F141" i="1"/>
  <c r="E141" i="1"/>
  <c r="D141" i="1"/>
  <c r="C141" i="1"/>
  <c r="L140" i="1"/>
  <c r="K140" i="1"/>
  <c r="J140" i="1"/>
  <c r="I140" i="1"/>
  <c r="H140" i="1"/>
  <c r="G140" i="1"/>
  <c r="F140" i="1"/>
  <c r="E140" i="1"/>
  <c r="D140" i="1"/>
  <c r="C140" i="1"/>
  <c r="L139" i="1"/>
  <c r="K139" i="1"/>
  <c r="J139" i="1"/>
  <c r="I139" i="1"/>
  <c r="H139" i="1"/>
  <c r="G139" i="1"/>
  <c r="F139" i="1"/>
  <c r="E139" i="1"/>
  <c r="D139" i="1"/>
  <c r="C139" i="1"/>
  <c r="L138" i="1"/>
  <c r="K138" i="1"/>
  <c r="J138" i="1"/>
  <c r="I138" i="1"/>
  <c r="H138" i="1"/>
  <c r="G138" i="1"/>
  <c r="F138" i="1"/>
  <c r="E138" i="1"/>
  <c r="D138" i="1"/>
  <c r="C138" i="1"/>
  <c r="L137" i="1"/>
  <c r="K137" i="1"/>
  <c r="J137" i="1"/>
  <c r="I137" i="1"/>
  <c r="H137" i="1"/>
  <c r="G137" i="1"/>
  <c r="F137" i="1"/>
  <c r="E137" i="1"/>
  <c r="D137" i="1"/>
  <c r="C137" i="1"/>
  <c r="L136" i="1"/>
  <c r="K136" i="1"/>
  <c r="J136" i="1"/>
  <c r="I136" i="1"/>
  <c r="H136" i="1"/>
  <c r="G136" i="1"/>
  <c r="F136" i="1"/>
  <c r="E136" i="1"/>
  <c r="D136" i="1"/>
  <c r="C136" i="1"/>
  <c r="L135" i="1"/>
  <c r="K135" i="1"/>
  <c r="J135" i="1"/>
  <c r="I135" i="1"/>
  <c r="H135" i="1"/>
  <c r="G135" i="1"/>
  <c r="F135" i="1"/>
  <c r="E135" i="1"/>
  <c r="D135" i="1"/>
  <c r="C135" i="1"/>
  <c r="L134" i="1"/>
  <c r="K134" i="1"/>
  <c r="J134" i="1"/>
  <c r="I134" i="1"/>
  <c r="H134" i="1"/>
  <c r="G134" i="1"/>
  <c r="F134" i="1"/>
  <c r="E134" i="1"/>
  <c r="D134" i="1"/>
  <c r="C134" i="1"/>
  <c r="L133" i="1"/>
  <c r="K133" i="1"/>
  <c r="J133" i="1"/>
  <c r="I133" i="1"/>
  <c r="H133" i="1"/>
  <c r="G133" i="1"/>
  <c r="F133" i="1"/>
  <c r="E133" i="1"/>
  <c r="D133" i="1"/>
  <c r="C133" i="1"/>
  <c r="L132" i="1"/>
  <c r="K132" i="1"/>
  <c r="J132" i="1"/>
  <c r="I132" i="1"/>
  <c r="H132" i="1"/>
  <c r="G132" i="1"/>
  <c r="F132" i="1"/>
  <c r="E132" i="1"/>
  <c r="D132" i="1"/>
  <c r="C132" i="1"/>
  <c r="L131" i="1"/>
  <c r="K131" i="1"/>
  <c r="J131" i="1"/>
  <c r="I131" i="1"/>
  <c r="H131" i="1"/>
  <c r="G131" i="1"/>
  <c r="F131" i="1"/>
  <c r="E131" i="1"/>
  <c r="D131" i="1"/>
  <c r="C131" i="1"/>
  <c r="L130" i="1"/>
  <c r="K130" i="1"/>
  <c r="J130" i="1"/>
  <c r="I130" i="1"/>
  <c r="H130" i="1"/>
  <c r="G130" i="1"/>
  <c r="F130" i="1"/>
  <c r="E130" i="1"/>
  <c r="D130" i="1"/>
  <c r="C130" i="1"/>
  <c r="L129" i="1"/>
  <c r="K129" i="1"/>
  <c r="J129" i="1"/>
  <c r="I129" i="1"/>
  <c r="H129" i="1"/>
  <c r="G129" i="1"/>
  <c r="F129" i="1"/>
  <c r="E129" i="1"/>
  <c r="D129" i="1"/>
  <c r="C129" i="1"/>
  <c r="L128" i="1"/>
  <c r="K128" i="1"/>
  <c r="J128" i="1"/>
  <c r="I128" i="1"/>
  <c r="H128" i="1"/>
  <c r="G128" i="1"/>
  <c r="F128" i="1"/>
  <c r="E128" i="1"/>
  <c r="D128" i="1"/>
  <c r="C128" i="1"/>
  <c r="L127" i="1"/>
  <c r="K127" i="1"/>
  <c r="J127" i="1"/>
  <c r="I127" i="1"/>
  <c r="H127" i="1"/>
  <c r="G127" i="1"/>
  <c r="F127" i="1"/>
  <c r="E127" i="1"/>
  <c r="D127" i="1"/>
  <c r="C127" i="1"/>
  <c r="L126" i="1"/>
  <c r="K126" i="1"/>
  <c r="J126" i="1"/>
  <c r="I126" i="1"/>
  <c r="H126" i="1"/>
  <c r="G126" i="1"/>
  <c r="F126" i="1"/>
  <c r="E126" i="1"/>
  <c r="D126" i="1"/>
  <c r="C126" i="1"/>
  <c r="L125" i="1"/>
  <c r="K125" i="1"/>
  <c r="J125" i="1"/>
  <c r="I125" i="1"/>
  <c r="H125" i="1"/>
  <c r="G125" i="1"/>
  <c r="F125" i="1"/>
  <c r="E125" i="1"/>
  <c r="D125" i="1"/>
  <c r="C125" i="1"/>
  <c r="L124" i="1"/>
  <c r="K124" i="1"/>
  <c r="J124" i="1"/>
  <c r="I124" i="1"/>
  <c r="H124" i="1"/>
  <c r="G124" i="1"/>
  <c r="F124" i="1"/>
  <c r="E124" i="1"/>
  <c r="D124" i="1"/>
  <c r="C124" i="1"/>
  <c r="L123" i="1"/>
  <c r="K123" i="1"/>
  <c r="J123" i="1"/>
  <c r="I123" i="1"/>
  <c r="H123" i="1"/>
  <c r="G123" i="1"/>
  <c r="F123" i="1"/>
  <c r="E123" i="1"/>
  <c r="D123" i="1"/>
  <c r="C123" i="1"/>
  <c r="L122" i="1"/>
  <c r="K122" i="1"/>
  <c r="J122" i="1"/>
  <c r="I122" i="1"/>
  <c r="H122" i="1"/>
  <c r="G122" i="1"/>
  <c r="F122" i="1"/>
  <c r="E122" i="1"/>
  <c r="D122" i="1"/>
  <c r="C122" i="1"/>
  <c r="L121" i="1"/>
  <c r="K121" i="1"/>
  <c r="J121" i="1"/>
  <c r="I121" i="1"/>
  <c r="H121" i="1"/>
  <c r="G121" i="1"/>
  <c r="F121" i="1"/>
  <c r="E121" i="1"/>
  <c r="D121" i="1"/>
  <c r="C121" i="1"/>
  <c r="L120" i="1"/>
  <c r="K120" i="1"/>
  <c r="J120" i="1"/>
  <c r="I120" i="1"/>
  <c r="H120" i="1"/>
  <c r="G120" i="1"/>
  <c r="F120" i="1"/>
  <c r="E120" i="1"/>
  <c r="D120" i="1"/>
  <c r="C120" i="1"/>
  <c r="L119" i="1"/>
  <c r="K119" i="1"/>
  <c r="J119" i="1"/>
  <c r="I119" i="1"/>
  <c r="H119" i="1"/>
  <c r="G119" i="1"/>
  <c r="F119" i="1"/>
  <c r="E119" i="1"/>
  <c r="D119" i="1"/>
  <c r="C119" i="1"/>
  <c r="L118" i="1"/>
  <c r="K118" i="1"/>
  <c r="J118" i="1"/>
  <c r="I118" i="1"/>
  <c r="H118" i="1"/>
  <c r="G118" i="1"/>
  <c r="F118" i="1"/>
  <c r="E118" i="1"/>
  <c r="D118" i="1"/>
  <c r="C118" i="1"/>
  <c r="L117" i="1"/>
  <c r="K117" i="1"/>
  <c r="J117" i="1"/>
  <c r="I117" i="1"/>
  <c r="H117" i="1"/>
  <c r="G117" i="1"/>
  <c r="F117" i="1"/>
  <c r="E117" i="1"/>
  <c r="D117" i="1"/>
  <c r="C117" i="1"/>
  <c r="L116" i="1"/>
  <c r="K116" i="1"/>
  <c r="J116" i="1"/>
  <c r="I116" i="1"/>
  <c r="H116" i="1"/>
  <c r="G116" i="1"/>
  <c r="F116" i="1"/>
  <c r="E116" i="1"/>
  <c r="D116" i="1"/>
  <c r="C116" i="1"/>
  <c r="L115" i="1"/>
  <c r="K115" i="1"/>
  <c r="J115" i="1"/>
  <c r="I115" i="1"/>
  <c r="H115" i="1"/>
  <c r="G115" i="1"/>
  <c r="F115" i="1"/>
  <c r="E115" i="1"/>
  <c r="D115" i="1"/>
  <c r="C115" i="1"/>
  <c r="L114" i="1"/>
  <c r="K114" i="1"/>
  <c r="J114" i="1"/>
  <c r="I114" i="1"/>
  <c r="H114" i="1"/>
  <c r="G114" i="1"/>
  <c r="F114" i="1"/>
  <c r="E114" i="1"/>
  <c r="D114" i="1"/>
  <c r="C114" i="1"/>
  <c r="L113" i="1"/>
  <c r="K113" i="1"/>
  <c r="J113" i="1"/>
  <c r="I113" i="1"/>
  <c r="H113" i="1"/>
  <c r="G113" i="1"/>
  <c r="F113" i="1"/>
  <c r="E113" i="1"/>
  <c r="D113" i="1"/>
  <c r="C113" i="1"/>
  <c r="L112" i="1"/>
  <c r="K112" i="1"/>
  <c r="J112" i="1"/>
  <c r="I112" i="1"/>
  <c r="H112" i="1"/>
  <c r="G112" i="1"/>
  <c r="F112" i="1"/>
  <c r="E112" i="1"/>
  <c r="D112" i="1"/>
  <c r="C112" i="1"/>
  <c r="L111" i="1"/>
  <c r="K111" i="1"/>
  <c r="J111" i="1"/>
  <c r="I111" i="1"/>
  <c r="H111" i="1"/>
  <c r="G111" i="1"/>
  <c r="F111" i="1"/>
  <c r="E111" i="1"/>
  <c r="D111" i="1"/>
  <c r="C111" i="1"/>
  <c r="L110" i="1"/>
  <c r="K110" i="1"/>
  <c r="J110" i="1"/>
  <c r="I110" i="1"/>
  <c r="H110" i="1"/>
  <c r="G110" i="1"/>
  <c r="F110" i="1"/>
  <c r="E110" i="1"/>
  <c r="D110" i="1"/>
  <c r="C110" i="1"/>
  <c r="L109" i="1"/>
  <c r="K109" i="1"/>
  <c r="J109" i="1"/>
  <c r="I109" i="1"/>
  <c r="H109" i="1"/>
  <c r="G109" i="1"/>
  <c r="F109" i="1"/>
  <c r="E109" i="1"/>
  <c r="D109" i="1"/>
  <c r="C109" i="1"/>
  <c r="L108" i="1"/>
  <c r="K108" i="1"/>
  <c r="J108" i="1"/>
  <c r="I108" i="1"/>
  <c r="H108" i="1"/>
  <c r="G108" i="1"/>
  <c r="F108" i="1"/>
  <c r="E108" i="1"/>
  <c r="D108" i="1"/>
  <c r="C108" i="1"/>
  <c r="L107" i="1"/>
  <c r="K107" i="1"/>
  <c r="J107" i="1"/>
  <c r="I107" i="1"/>
  <c r="H107" i="1"/>
  <c r="G107" i="1"/>
  <c r="F107" i="1"/>
  <c r="E107" i="1"/>
  <c r="D107" i="1"/>
  <c r="C107" i="1"/>
  <c r="L106" i="1"/>
  <c r="K106" i="1"/>
  <c r="J106" i="1"/>
  <c r="I106" i="1"/>
  <c r="H106" i="1"/>
  <c r="G106" i="1"/>
  <c r="F106" i="1"/>
  <c r="E106" i="1"/>
  <c r="D106" i="1"/>
  <c r="C106" i="1"/>
  <c r="L105" i="1"/>
  <c r="K105" i="1"/>
  <c r="J105" i="1"/>
  <c r="I105" i="1"/>
  <c r="H105" i="1"/>
  <c r="G105" i="1"/>
  <c r="F105" i="1"/>
  <c r="E105" i="1"/>
  <c r="D105" i="1"/>
  <c r="C105" i="1"/>
  <c r="L104" i="1"/>
  <c r="K104" i="1"/>
  <c r="J104" i="1"/>
  <c r="I104" i="1"/>
  <c r="H104" i="1"/>
  <c r="G104" i="1"/>
  <c r="F104" i="1"/>
  <c r="E104" i="1"/>
  <c r="D104" i="1"/>
  <c r="C104" i="1"/>
  <c r="L103" i="1"/>
  <c r="K103" i="1"/>
  <c r="J103" i="1"/>
  <c r="I103" i="1"/>
  <c r="H103" i="1"/>
  <c r="G103" i="1"/>
  <c r="F103" i="1"/>
  <c r="E103" i="1"/>
  <c r="D103" i="1"/>
  <c r="C103" i="1"/>
  <c r="L102" i="1"/>
  <c r="K102" i="1"/>
  <c r="J102" i="1"/>
  <c r="I102" i="1"/>
  <c r="H102" i="1"/>
  <c r="G102" i="1"/>
  <c r="F102" i="1"/>
  <c r="E102" i="1"/>
  <c r="D102" i="1"/>
  <c r="C102" i="1"/>
  <c r="L101" i="1"/>
  <c r="K101" i="1"/>
  <c r="J101" i="1"/>
  <c r="I101" i="1"/>
  <c r="H101" i="1"/>
  <c r="G101" i="1"/>
  <c r="F101" i="1"/>
  <c r="E101" i="1"/>
  <c r="D101" i="1"/>
  <c r="C101" i="1"/>
  <c r="L100" i="1"/>
  <c r="K100" i="1"/>
  <c r="J100" i="1"/>
  <c r="I100" i="1"/>
  <c r="H100" i="1"/>
  <c r="G100" i="1"/>
  <c r="F100" i="1"/>
  <c r="E100" i="1"/>
  <c r="D100" i="1"/>
  <c r="C100" i="1"/>
  <c r="L99" i="1"/>
  <c r="K99" i="1"/>
  <c r="J99" i="1"/>
  <c r="I99" i="1"/>
  <c r="H99" i="1"/>
  <c r="G99" i="1"/>
  <c r="F99" i="1"/>
  <c r="E99" i="1"/>
  <c r="D99" i="1"/>
  <c r="C99" i="1"/>
  <c r="L98" i="1"/>
  <c r="K98" i="1"/>
  <c r="J98" i="1"/>
  <c r="I98" i="1"/>
  <c r="H98" i="1"/>
  <c r="G98" i="1"/>
  <c r="F98" i="1"/>
  <c r="E98" i="1"/>
  <c r="D98" i="1"/>
  <c r="C98" i="1"/>
  <c r="L97" i="1"/>
  <c r="K97" i="1"/>
  <c r="J97" i="1"/>
  <c r="I97" i="1"/>
  <c r="H97" i="1"/>
  <c r="G97" i="1"/>
  <c r="F97" i="1"/>
  <c r="E97" i="1"/>
  <c r="D97" i="1"/>
  <c r="C97" i="1"/>
  <c r="L96" i="1"/>
  <c r="K96" i="1"/>
  <c r="J96" i="1"/>
  <c r="I96" i="1"/>
  <c r="H96" i="1"/>
  <c r="G96" i="1"/>
  <c r="F96" i="1"/>
  <c r="E96" i="1"/>
  <c r="D96" i="1"/>
  <c r="C96" i="1"/>
  <c r="L95" i="1"/>
  <c r="K95" i="1"/>
  <c r="J95" i="1"/>
  <c r="I95" i="1"/>
  <c r="H95" i="1"/>
  <c r="G95" i="1"/>
  <c r="F95" i="1"/>
  <c r="E95" i="1"/>
  <c r="D95" i="1"/>
  <c r="C95" i="1"/>
  <c r="L94" i="1"/>
  <c r="K94" i="1"/>
  <c r="J94" i="1"/>
  <c r="I94" i="1"/>
  <c r="H94" i="1"/>
  <c r="G94" i="1"/>
  <c r="F94" i="1"/>
  <c r="E94" i="1"/>
  <c r="D94" i="1"/>
  <c r="C94" i="1"/>
  <c r="L93" i="1"/>
  <c r="K93" i="1"/>
  <c r="J93" i="1"/>
  <c r="I93" i="1"/>
  <c r="H93" i="1"/>
  <c r="G93" i="1"/>
  <c r="F93" i="1"/>
  <c r="E93" i="1"/>
  <c r="D93" i="1"/>
  <c r="C93" i="1"/>
  <c r="L92" i="1"/>
  <c r="K92" i="1"/>
  <c r="J92" i="1"/>
  <c r="I92" i="1"/>
  <c r="H92" i="1"/>
  <c r="G92" i="1"/>
  <c r="F92" i="1"/>
  <c r="E92" i="1"/>
  <c r="D92" i="1"/>
  <c r="C92" i="1"/>
  <c r="L91" i="1"/>
  <c r="K91" i="1"/>
  <c r="J91" i="1"/>
  <c r="I91" i="1"/>
  <c r="H91" i="1"/>
  <c r="G91" i="1"/>
  <c r="F91" i="1"/>
  <c r="E91" i="1"/>
  <c r="D91" i="1"/>
  <c r="C91" i="1"/>
  <c r="L90" i="1"/>
  <c r="K90" i="1"/>
  <c r="J90" i="1"/>
  <c r="I90" i="1"/>
  <c r="H90" i="1"/>
  <c r="G90" i="1"/>
  <c r="F90" i="1"/>
  <c r="E90" i="1"/>
  <c r="D90" i="1"/>
  <c r="C90" i="1"/>
  <c r="L89" i="1"/>
  <c r="K89" i="1"/>
  <c r="J89" i="1"/>
  <c r="I89" i="1"/>
  <c r="H89" i="1"/>
  <c r="G89" i="1"/>
  <c r="F89" i="1"/>
  <c r="E89" i="1"/>
  <c r="D89" i="1"/>
  <c r="C89" i="1"/>
  <c r="L88" i="1"/>
  <c r="K88" i="1"/>
  <c r="J88" i="1"/>
  <c r="I88" i="1"/>
  <c r="H88" i="1"/>
  <c r="G88" i="1"/>
  <c r="F88" i="1"/>
  <c r="E88" i="1"/>
  <c r="D88" i="1"/>
  <c r="C88" i="1"/>
  <c r="L87" i="1"/>
  <c r="K87" i="1"/>
  <c r="J87" i="1"/>
  <c r="I87" i="1"/>
  <c r="H87" i="1"/>
  <c r="G87" i="1"/>
  <c r="F87" i="1"/>
  <c r="E87" i="1"/>
  <c r="D87" i="1"/>
  <c r="C87" i="1"/>
  <c r="L86" i="1"/>
  <c r="K86" i="1"/>
  <c r="J86" i="1"/>
  <c r="I86" i="1"/>
  <c r="H86" i="1"/>
  <c r="G86" i="1"/>
  <c r="F86" i="1"/>
  <c r="E86" i="1"/>
  <c r="D86" i="1"/>
  <c r="C86" i="1"/>
  <c r="L85" i="1"/>
  <c r="K85" i="1"/>
  <c r="J85" i="1"/>
  <c r="I85" i="1"/>
  <c r="H85" i="1"/>
  <c r="G85" i="1"/>
  <c r="F85" i="1"/>
  <c r="E85" i="1"/>
  <c r="D85" i="1"/>
  <c r="C85" i="1"/>
  <c r="L84" i="1"/>
  <c r="K84" i="1"/>
  <c r="J84" i="1"/>
  <c r="I84" i="1"/>
  <c r="H84" i="1"/>
  <c r="G84" i="1"/>
  <c r="F84" i="1"/>
  <c r="E84" i="1"/>
  <c r="D84" i="1"/>
  <c r="C84" i="1"/>
  <c r="L83" i="1"/>
  <c r="K83" i="1"/>
  <c r="J83" i="1"/>
  <c r="I83" i="1"/>
  <c r="H83" i="1"/>
  <c r="G83" i="1"/>
  <c r="F83" i="1"/>
  <c r="E83" i="1"/>
  <c r="D83" i="1"/>
  <c r="C83" i="1"/>
  <c r="L82" i="1"/>
  <c r="K82" i="1"/>
  <c r="J82" i="1"/>
  <c r="I82" i="1"/>
  <c r="H82" i="1"/>
  <c r="G82" i="1"/>
  <c r="F82" i="1"/>
  <c r="E82" i="1"/>
  <c r="D82" i="1"/>
  <c r="C82" i="1"/>
  <c r="L81" i="1"/>
  <c r="K81" i="1"/>
  <c r="J81" i="1"/>
  <c r="I81" i="1"/>
  <c r="H81" i="1"/>
  <c r="G81" i="1"/>
  <c r="F81" i="1"/>
  <c r="E81" i="1"/>
  <c r="D81" i="1"/>
  <c r="C81" i="1"/>
  <c r="L80" i="1"/>
  <c r="K80" i="1"/>
  <c r="J80" i="1"/>
  <c r="I80" i="1"/>
  <c r="H80" i="1"/>
  <c r="G80" i="1"/>
  <c r="F80" i="1"/>
  <c r="E80" i="1"/>
  <c r="D80" i="1"/>
  <c r="C80" i="1"/>
  <c r="L79" i="1"/>
  <c r="K79" i="1"/>
  <c r="J79" i="1"/>
  <c r="I79" i="1"/>
  <c r="H79" i="1"/>
  <c r="G79" i="1"/>
  <c r="F79" i="1"/>
  <c r="E79" i="1"/>
  <c r="D79" i="1"/>
  <c r="C79" i="1"/>
  <c r="L78" i="1"/>
  <c r="K78" i="1"/>
  <c r="J78" i="1"/>
  <c r="I78" i="1"/>
  <c r="H78" i="1"/>
  <c r="G78" i="1"/>
  <c r="F78" i="1"/>
  <c r="E78" i="1"/>
  <c r="D78" i="1"/>
  <c r="C78" i="1"/>
  <c r="L77" i="1"/>
  <c r="K77" i="1"/>
  <c r="J77" i="1"/>
  <c r="I77" i="1"/>
  <c r="H77" i="1"/>
  <c r="G77" i="1"/>
  <c r="F77" i="1"/>
  <c r="E77" i="1"/>
  <c r="D77" i="1"/>
  <c r="C77" i="1"/>
  <c r="L76" i="1"/>
  <c r="K76" i="1"/>
  <c r="J76" i="1"/>
  <c r="I76" i="1"/>
  <c r="H76" i="1"/>
  <c r="G76" i="1"/>
  <c r="F76" i="1"/>
  <c r="E76" i="1"/>
  <c r="D76" i="1"/>
  <c r="C76" i="1"/>
  <c r="L75" i="1"/>
  <c r="K75" i="1"/>
  <c r="J75" i="1"/>
  <c r="I75" i="1"/>
  <c r="H75" i="1"/>
  <c r="G75" i="1"/>
  <c r="F75" i="1"/>
  <c r="E75" i="1"/>
  <c r="D75" i="1"/>
  <c r="C75" i="1"/>
  <c r="L74" i="1"/>
  <c r="K74" i="1"/>
  <c r="J74" i="1"/>
  <c r="I74" i="1"/>
  <c r="H74" i="1"/>
  <c r="G74" i="1"/>
  <c r="F74" i="1"/>
  <c r="E74" i="1"/>
  <c r="D74" i="1"/>
  <c r="C74" i="1"/>
  <c r="L73" i="1"/>
  <c r="K73" i="1"/>
  <c r="J73" i="1"/>
  <c r="I73" i="1"/>
  <c r="H73" i="1"/>
  <c r="G73" i="1"/>
  <c r="F73" i="1"/>
  <c r="E73" i="1"/>
  <c r="D73" i="1"/>
  <c r="C73" i="1"/>
  <c r="L72" i="1"/>
  <c r="K72" i="1"/>
  <c r="J72" i="1"/>
  <c r="I72" i="1"/>
  <c r="H72" i="1"/>
  <c r="G72" i="1"/>
  <c r="F72" i="1"/>
  <c r="E72" i="1"/>
  <c r="D72" i="1"/>
  <c r="C72" i="1"/>
  <c r="L71" i="1"/>
  <c r="K71" i="1"/>
  <c r="J71" i="1"/>
  <c r="I71" i="1"/>
  <c r="H71" i="1"/>
  <c r="G71" i="1"/>
  <c r="F71" i="1"/>
  <c r="E71" i="1"/>
  <c r="D71" i="1"/>
  <c r="C71" i="1"/>
  <c r="L70" i="1"/>
  <c r="K70" i="1"/>
  <c r="J70" i="1"/>
  <c r="I70" i="1"/>
  <c r="H70" i="1"/>
  <c r="G70" i="1"/>
  <c r="F70" i="1"/>
  <c r="E70" i="1"/>
  <c r="D70" i="1"/>
  <c r="C70" i="1"/>
  <c r="L69" i="1"/>
  <c r="K69" i="1"/>
  <c r="J69" i="1"/>
  <c r="I69" i="1"/>
  <c r="H69" i="1"/>
  <c r="G69" i="1"/>
  <c r="F69" i="1"/>
  <c r="E69" i="1"/>
  <c r="D69" i="1"/>
  <c r="C69" i="1"/>
  <c r="L68" i="1"/>
  <c r="K68" i="1"/>
  <c r="J68" i="1"/>
  <c r="I68" i="1"/>
  <c r="H68" i="1"/>
  <c r="G68" i="1"/>
  <c r="F68" i="1"/>
  <c r="E68" i="1"/>
  <c r="D68" i="1"/>
  <c r="C68" i="1"/>
  <c r="L67" i="1"/>
  <c r="K67" i="1"/>
  <c r="J67" i="1"/>
  <c r="I67" i="1"/>
  <c r="H67" i="1"/>
  <c r="G67" i="1"/>
  <c r="F67" i="1"/>
  <c r="E67" i="1"/>
  <c r="D67" i="1"/>
  <c r="C67" i="1"/>
  <c r="L66" i="1"/>
  <c r="K66" i="1"/>
  <c r="J66" i="1"/>
  <c r="I66" i="1"/>
  <c r="H66" i="1"/>
  <c r="G66" i="1"/>
  <c r="F66" i="1"/>
  <c r="E66" i="1"/>
  <c r="D66" i="1"/>
  <c r="C66" i="1"/>
  <c r="L65" i="1"/>
  <c r="K65" i="1"/>
  <c r="J65" i="1"/>
  <c r="I65" i="1"/>
  <c r="H65" i="1"/>
  <c r="G65" i="1"/>
  <c r="F65" i="1"/>
  <c r="E65" i="1"/>
  <c r="D65" i="1"/>
  <c r="C65" i="1"/>
  <c r="L64" i="1"/>
  <c r="K64" i="1"/>
  <c r="J64" i="1"/>
  <c r="I64" i="1"/>
  <c r="H64" i="1"/>
  <c r="G64" i="1"/>
  <c r="F64" i="1"/>
  <c r="E64" i="1"/>
  <c r="D64" i="1"/>
  <c r="C64" i="1"/>
  <c r="L63" i="1"/>
  <c r="K63" i="1"/>
  <c r="J63" i="1"/>
  <c r="I63" i="1"/>
  <c r="H63" i="1"/>
  <c r="G63" i="1"/>
  <c r="F63" i="1"/>
  <c r="E63" i="1"/>
  <c r="D63" i="1"/>
  <c r="C63" i="1"/>
  <c r="L62" i="1"/>
  <c r="K62" i="1"/>
  <c r="J62" i="1"/>
  <c r="I62" i="1"/>
  <c r="H62" i="1"/>
  <c r="G62" i="1"/>
  <c r="F62" i="1"/>
  <c r="E62" i="1"/>
  <c r="D62" i="1"/>
  <c r="C62" i="1"/>
  <c r="L61" i="1"/>
  <c r="K61" i="1"/>
  <c r="J61" i="1"/>
  <c r="I61" i="1"/>
  <c r="H61" i="1"/>
  <c r="G61" i="1"/>
  <c r="F61" i="1"/>
  <c r="E61" i="1"/>
  <c r="D61" i="1"/>
  <c r="C61" i="1"/>
  <c r="L60" i="1"/>
  <c r="K60" i="1"/>
  <c r="J60" i="1"/>
  <c r="I60" i="1"/>
  <c r="H60" i="1"/>
  <c r="G60" i="1"/>
  <c r="F60" i="1"/>
  <c r="E60" i="1"/>
  <c r="D60" i="1"/>
  <c r="C60" i="1"/>
  <c r="L59" i="1"/>
  <c r="K59" i="1"/>
  <c r="J59" i="1"/>
  <c r="I59" i="1"/>
  <c r="H59" i="1"/>
  <c r="G59" i="1"/>
  <c r="F59" i="1"/>
  <c r="E59" i="1"/>
  <c r="D59" i="1"/>
  <c r="C59" i="1"/>
  <c r="L58" i="1"/>
  <c r="K58" i="1"/>
  <c r="J58" i="1"/>
  <c r="I58" i="1"/>
  <c r="H58" i="1"/>
  <c r="G58" i="1"/>
  <c r="F58" i="1"/>
  <c r="E58" i="1"/>
  <c r="D58" i="1"/>
  <c r="C58" i="1"/>
  <c r="L57" i="1"/>
  <c r="K57" i="1"/>
  <c r="J57" i="1"/>
  <c r="I57" i="1"/>
  <c r="H57" i="1"/>
  <c r="G57" i="1"/>
  <c r="F57" i="1"/>
  <c r="E57" i="1"/>
  <c r="D57" i="1"/>
  <c r="C57" i="1"/>
  <c r="L56" i="1"/>
  <c r="K56" i="1"/>
  <c r="J56" i="1"/>
  <c r="I56" i="1"/>
  <c r="H56" i="1"/>
  <c r="G56" i="1"/>
  <c r="F56" i="1"/>
  <c r="E56" i="1"/>
  <c r="D56" i="1"/>
  <c r="C56" i="1"/>
  <c r="L55" i="1"/>
  <c r="K55" i="1"/>
  <c r="J55" i="1"/>
  <c r="I55" i="1"/>
  <c r="H55" i="1"/>
  <c r="G55" i="1"/>
  <c r="F55" i="1"/>
  <c r="E55" i="1"/>
  <c r="D55" i="1"/>
  <c r="C55" i="1"/>
  <c r="L54" i="1"/>
  <c r="K54" i="1"/>
  <c r="J54" i="1"/>
  <c r="I54" i="1"/>
  <c r="H54" i="1"/>
  <c r="G54" i="1"/>
  <c r="F54" i="1"/>
  <c r="E54" i="1"/>
  <c r="D54" i="1"/>
  <c r="C54" i="1"/>
  <c r="L53" i="1"/>
  <c r="K53" i="1"/>
  <c r="J53" i="1"/>
  <c r="I53" i="1"/>
  <c r="H53" i="1"/>
  <c r="G53" i="1"/>
  <c r="F53" i="1"/>
  <c r="E53" i="1"/>
  <c r="D53" i="1"/>
  <c r="C53" i="1"/>
  <c r="L52" i="1"/>
  <c r="K52" i="1"/>
  <c r="J52" i="1"/>
  <c r="I52" i="1"/>
  <c r="H52" i="1"/>
  <c r="G52" i="1"/>
  <c r="F52" i="1"/>
  <c r="E52" i="1"/>
  <c r="D52" i="1"/>
  <c r="C52" i="1"/>
  <c r="L51" i="1"/>
  <c r="K51" i="1"/>
  <c r="J51" i="1"/>
  <c r="I51" i="1"/>
  <c r="H51" i="1"/>
  <c r="G51" i="1"/>
  <c r="F51" i="1"/>
  <c r="E51" i="1"/>
  <c r="D51" i="1"/>
  <c r="C51" i="1"/>
  <c r="L50" i="1"/>
  <c r="K50" i="1"/>
  <c r="J50" i="1"/>
  <c r="I50" i="1"/>
  <c r="H50" i="1"/>
  <c r="G50" i="1"/>
  <c r="F50" i="1"/>
  <c r="E50" i="1"/>
  <c r="D50" i="1"/>
  <c r="C50" i="1"/>
  <c r="L49" i="1"/>
  <c r="K49" i="1"/>
  <c r="J49" i="1"/>
  <c r="I49" i="1"/>
  <c r="H49" i="1"/>
  <c r="G49" i="1"/>
  <c r="F49" i="1"/>
  <c r="E49" i="1"/>
  <c r="D49" i="1"/>
  <c r="C49" i="1"/>
  <c r="L48" i="1"/>
  <c r="K48" i="1"/>
  <c r="J48" i="1"/>
  <c r="I48" i="1"/>
  <c r="H48" i="1"/>
  <c r="G48" i="1"/>
  <c r="F48" i="1"/>
  <c r="E48" i="1"/>
  <c r="D48" i="1"/>
  <c r="C48" i="1"/>
  <c r="L47" i="1"/>
  <c r="K47" i="1"/>
  <c r="J47" i="1"/>
  <c r="I47" i="1"/>
  <c r="H47" i="1"/>
  <c r="G47" i="1"/>
  <c r="F47" i="1"/>
  <c r="E47" i="1"/>
  <c r="D47" i="1"/>
  <c r="C47" i="1"/>
  <c r="L46" i="1"/>
  <c r="K46" i="1"/>
  <c r="J46" i="1"/>
  <c r="I46" i="1"/>
  <c r="H46" i="1"/>
  <c r="G46" i="1"/>
  <c r="F46" i="1"/>
  <c r="E46" i="1"/>
  <c r="D46" i="1"/>
  <c r="C46" i="1"/>
  <c r="L45" i="1"/>
  <c r="K45" i="1"/>
  <c r="J45" i="1"/>
  <c r="I45" i="1"/>
  <c r="H45" i="1"/>
  <c r="G45" i="1"/>
  <c r="F45" i="1"/>
  <c r="E45" i="1"/>
  <c r="D45" i="1"/>
  <c r="C45" i="1"/>
  <c r="L44" i="1"/>
  <c r="K44" i="1"/>
  <c r="J44" i="1"/>
  <c r="I44" i="1"/>
  <c r="H44" i="1"/>
  <c r="G44" i="1"/>
  <c r="F44" i="1"/>
  <c r="E44" i="1"/>
  <c r="D44" i="1"/>
  <c r="C44" i="1"/>
  <c r="L43" i="1"/>
  <c r="K43" i="1"/>
  <c r="J43" i="1"/>
  <c r="I43" i="1"/>
  <c r="H43" i="1"/>
  <c r="G43" i="1"/>
  <c r="F43" i="1"/>
  <c r="E43" i="1"/>
  <c r="D43" i="1"/>
  <c r="C43" i="1"/>
  <c r="L42" i="1"/>
  <c r="K42" i="1"/>
  <c r="J42" i="1"/>
  <c r="I42" i="1"/>
  <c r="H42" i="1"/>
  <c r="G42" i="1"/>
  <c r="F42" i="1"/>
  <c r="E42" i="1"/>
  <c r="D42" i="1"/>
  <c r="C42" i="1"/>
  <c r="L41" i="1"/>
  <c r="K41" i="1"/>
  <c r="J41" i="1"/>
  <c r="I41" i="1"/>
  <c r="H41" i="1"/>
  <c r="G41" i="1"/>
  <c r="F41" i="1"/>
  <c r="E41" i="1"/>
  <c r="D41" i="1"/>
  <c r="C41" i="1"/>
  <c r="L40" i="1"/>
  <c r="K40" i="1"/>
  <c r="J40" i="1"/>
  <c r="I40" i="1"/>
  <c r="H40" i="1"/>
  <c r="G40" i="1"/>
  <c r="F40" i="1"/>
  <c r="E40" i="1"/>
  <c r="D40" i="1"/>
  <c r="C40" i="1"/>
  <c r="L39" i="1"/>
  <c r="K39" i="1"/>
  <c r="J39" i="1"/>
  <c r="I39" i="1"/>
  <c r="H39" i="1"/>
  <c r="G39" i="1"/>
  <c r="F39" i="1"/>
  <c r="E39" i="1"/>
  <c r="D39" i="1"/>
  <c r="C39" i="1"/>
  <c r="L38" i="1"/>
  <c r="K38" i="1"/>
  <c r="J38" i="1"/>
  <c r="I38" i="1"/>
  <c r="H38" i="1"/>
  <c r="G38" i="1"/>
  <c r="F38" i="1"/>
  <c r="E38" i="1"/>
  <c r="D38" i="1"/>
  <c r="C38" i="1"/>
  <c r="L37" i="1"/>
  <c r="K37" i="1"/>
  <c r="J37" i="1"/>
  <c r="I37" i="1"/>
  <c r="H37" i="1"/>
  <c r="G37" i="1"/>
  <c r="F37" i="1"/>
  <c r="E37" i="1"/>
  <c r="D37" i="1"/>
  <c r="C37" i="1"/>
  <c r="L36" i="1"/>
  <c r="K36" i="1"/>
  <c r="J36" i="1"/>
  <c r="I36" i="1"/>
  <c r="H36" i="1"/>
  <c r="G36" i="1"/>
  <c r="F36" i="1"/>
  <c r="E36" i="1"/>
  <c r="D36" i="1"/>
  <c r="C36" i="1"/>
  <c r="L35" i="1"/>
  <c r="K35" i="1"/>
  <c r="J35" i="1"/>
  <c r="I35" i="1"/>
  <c r="H35" i="1"/>
  <c r="G35" i="1"/>
  <c r="F35" i="1"/>
  <c r="E35" i="1"/>
  <c r="D35" i="1"/>
  <c r="C35" i="1"/>
  <c r="L34" i="1"/>
  <c r="K34" i="1"/>
  <c r="J34" i="1"/>
  <c r="I34" i="1"/>
  <c r="H34" i="1"/>
  <c r="G34" i="1"/>
  <c r="F34" i="1"/>
  <c r="E34" i="1"/>
  <c r="D34" i="1"/>
  <c r="C34" i="1"/>
  <c r="L33" i="1"/>
  <c r="K33" i="1"/>
  <c r="J33" i="1"/>
  <c r="I33" i="1"/>
  <c r="H33" i="1"/>
  <c r="G33" i="1"/>
  <c r="F33" i="1"/>
  <c r="E33" i="1"/>
  <c r="D33" i="1"/>
  <c r="C33" i="1"/>
  <c r="L32" i="1"/>
  <c r="K32" i="1"/>
  <c r="J32" i="1"/>
  <c r="I32" i="1"/>
  <c r="H32" i="1"/>
  <c r="G32" i="1"/>
  <c r="F32" i="1"/>
  <c r="E32" i="1"/>
  <c r="D32" i="1"/>
  <c r="C32" i="1"/>
  <c r="L31" i="1"/>
  <c r="K31" i="1"/>
  <c r="J31" i="1"/>
  <c r="I31" i="1"/>
  <c r="H31" i="1"/>
  <c r="G31" i="1"/>
  <c r="F31" i="1"/>
  <c r="E31" i="1"/>
  <c r="D31" i="1"/>
  <c r="C31" i="1"/>
  <c r="L30" i="1"/>
  <c r="K30" i="1"/>
  <c r="J30" i="1"/>
  <c r="I30" i="1"/>
  <c r="H30" i="1"/>
  <c r="G30" i="1"/>
  <c r="F30" i="1"/>
  <c r="E30" i="1"/>
  <c r="D30" i="1"/>
  <c r="C30" i="1"/>
  <c r="L29" i="1"/>
  <c r="K29" i="1"/>
  <c r="J29" i="1"/>
  <c r="I29" i="1"/>
  <c r="H29" i="1"/>
  <c r="G29" i="1"/>
  <c r="F29" i="1"/>
  <c r="E29" i="1"/>
  <c r="D29" i="1"/>
  <c r="C29" i="1"/>
  <c r="L28" i="1"/>
  <c r="K28" i="1"/>
  <c r="J28" i="1"/>
  <c r="I28" i="1"/>
  <c r="H28" i="1"/>
  <c r="G28" i="1"/>
  <c r="F28" i="1"/>
  <c r="E28" i="1"/>
  <c r="C28" i="1"/>
  <c r="L27" i="1"/>
  <c r="K27" i="1"/>
  <c r="J27" i="1"/>
  <c r="I27" i="1"/>
  <c r="H27" i="1"/>
  <c r="G27" i="1"/>
  <c r="F27" i="1"/>
  <c r="E27" i="1"/>
  <c r="D27" i="1"/>
  <c r="C27" i="1"/>
  <c r="L26" i="1"/>
  <c r="K26" i="1"/>
  <c r="J26" i="1"/>
  <c r="I26" i="1"/>
  <c r="H26" i="1"/>
  <c r="G26" i="1"/>
  <c r="F26" i="1"/>
  <c r="E26" i="1"/>
  <c r="D26" i="1"/>
  <c r="C26" i="1"/>
  <c r="L25" i="1"/>
  <c r="K25" i="1"/>
  <c r="J25" i="1"/>
  <c r="I25" i="1"/>
  <c r="H25" i="1"/>
  <c r="G25" i="1"/>
  <c r="F25" i="1"/>
  <c r="E25" i="1"/>
  <c r="D25" i="1"/>
  <c r="C25" i="1"/>
  <c r="L24" i="1"/>
  <c r="K24" i="1"/>
  <c r="J24" i="1"/>
  <c r="I24" i="1"/>
  <c r="H24" i="1"/>
  <c r="G24" i="1"/>
  <c r="F24" i="1"/>
  <c r="E24" i="1"/>
  <c r="D24" i="1"/>
  <c r="C24" i="1"/>
  <c r="L23" i="1"/>
  <c r="K23" i="1"/>
  <c r="J23" i="1"/>
  <c r="I23" i="1"/>
  <c r="H23" i="1"/>
  <c r="G23" i="1"/>
  <c r="F23" i="1"/>
  <c r="E23" i="1"/>
  <c r="D23" i="1"/>
  <c r="C23" i="1"/>
  <c r="L22" i="1"/>
  <c r="K22" i="1"/>
  <c r="J22" i="1"/>
  <c r="I22" i="1"/>
  <c r="H22" i="1"/>
  <c r="G22" i="1"/>
  <c r="F22" i="1"/>
  <c r="E22" i="1"/>
  <c r="D22" i="1"/>
  <c r="C22" i="1"/>
  <c r="L21" i="1"/>
  <c r="K21" i="1"/>
  <c r="J21" i="1"/>
  <c r="I21" i="1"/>
  <c r="H21" i="1"/>
  <c r="G21" i="1"/>
  <c r="F21" i="1"/>
  <c r="E21" i="1"/>
  <c r="D21" i="1"/>
  <c r="C21" i="1"/>
  <c r="L20" i="1"/>
  <c r="K20" i="1"/>
  <c r="J20" i="1"/>
  <c r="I20" i="1"/>
  <c r="H20" i="1"/>
  <c r="G20" i="1"/>
  <c r="F20" i="1"/>
  <c r="E20" i="1"/>
  <c r="D20" i="1"/>
  <c r="C20" i="1"/>
  <c r="L19" i="1"/>
  <c r="K19" i="1"/>
  <c r="J19" i="1"/>
  <c r="I19" i="1"/>
  <c r="H19" i="1"/>
  <c r="G19" i="1"/>
  <c r="F19" i="1"/>
  <c r="E19" i="1"/>
  <c r="D19" i="1"/>
  <c r="C19" i="1"/>
  <c r="L18" i="1"/>
  <c r="K18" i="1"/>
  <c r="J18" i="1"/>
  <c r="I18" i="1"/>
  <c r="H18" i="1"/>
  <c r="G18" i="1"/>
  <c r="F18" i="1"/>
  <c r="E18" i="1"/>
  <c r="D18" i="1"/>
  <c r="C18" i="1"/>
</calcChain>
</file>

<file path=xl/sharedStrings.xml><?xml version="1.0" encoding="utf-8"?>
<sst xmlns="http://schemas.openxmlformats.org/spreadsheetml/2006/main" count="3474" uniqueCount="1022">
  <si>
    <t>例グラン・ランス片手弱1</t>
    <rPh sb="0" eb="1">
      <t>レイ</t>
    </rPh>
    <rPh sb="8" eb="10">
      <t>カタテ</t>
    </rPh>
    <rPh sb="10" eb="11">
      <t>ジャク</t>
    </rPh>
    <phoneticPr fontId="1"/>
  </si>
  <si>
    <t>例グラン・ランス片手強2</t>
    <rPh sb="0" eb="1">
      <t>レイ</t>
    </rPh>
    <rPh sb="8" eb="10">
      <t>カタテ</t>
    </rPh>
    <rPh sb="10" eb="11">
      <t>キョウ</t>
    </rPh>
    <phoneticPr fontId="1"/>
  </si>
  <si>
    <t>DFとは</t>
    <phoneticPr fontId="1"/>
  </si>
  <si>
    <t>エネミーの物理防御力のようなもの。大きいほど物理攻撃によるダメージが小さくなる。斬撃・打撃・刺突に影響し、炎・魔・雷・闇攻撃には影響しない。</t>
    <rPh sb="5" eb="7">
      <t>ブツリ</t>
    </rPh>
    <rPh sb="7" eb="10">
      <t>ボウギョリョク</t>
    </rPh>
    <rPh sb="17" eb="18">
      <t>オオ</t>
    </rPh>
    <rPh sb="22" eb="24">
      <t>ブツリ</t>
    </rPh>
    <rPh sb="24" eb="26">
      <t>コウゲキ</t>
    </rPh>
    <rPh sb="34" eb="35">
      <t>チイ</t>
    </rPh>
    <rPh sb="40" eb="42">
      <t>ザンゲキ</t>
    </rPh>
    <rPh sb="43" eb="45">
      <t>ダゲキ</t>
    </rPh>
    <rPh sb="46" eb="48">
      <t>シトツ</t>
    </rPh>
    <rPh sb="49" eb="51">
      <t>エイキョウ</t>
    </rPh>
    <rPh sb="53" eb="54">
      <t>ホノオ</t>
    </rPh>
    <rPh sb="55" eb="56">
      <t>マ</t>
    </rPh>
    <rPh sb="57" eb="58">
      <t>カミナリ</t>
    </rPh>
    <rPh sb="59" eb="60">
      <t>ヤミ</t>
    </rPh>
    <rPh sb="60" eb="62">
      <t>コウゲキ</t>
    </rPh>
    <rPh sb="64" eb="66">
      <t>エイキョウ</t>
    </rPh>
    <phoneticPr fontId="1"/>
  </si>
  <si>
    <t>斬・炎などの数字</t>
    <rPh sb="0" eb="1">
      <t>ザン</t>
    </rPh>
    <rPh sb="2" eb="3">
      <t>ホノオ</t>
    </rPh>
    <rPh sb="6" eb="8">
      <t>スウジ</t>
    </rPh>
    <phoneticPr fontId="1"/>
  </si>
  <si>
    <t>属性ごとのダメージ補正(％)。数字が大きいほどその属性の攻撃で大きなダメージを与えられる。150なら100の場合の1.5倍のダメージになる。</t>
    <rPh sb="0" eb="2">
      <t>ゾクセイ</t>
    </rPh>
    <rPh sb="9" eb="11">
      <t>ホセイ</t>
    </rPh>
    <rPh sb="15" eb="17">
      <t>スウジ</t>
    </rPh>
    <rPh sb="18" eb="19">
      <t>オオ</t>
    </rPh>
    <rPh sb="25" eb="27">
      <t>ゾクセイ</t>
    </rPh>
    <rPh sb="28" eb="30">
      <t>コウゲキ</t>
    </rPh>
    <rPh sb="31" eb="32">
      <t>オオ</t>
    </rPh>
    <rPh sb="39" eb="40">
      <t>アタ</t>
    </rPh>
    <rPh sb="54" eb="56">
      <t>バアイ</t>
    </rPh>
    <rPh sb="60" eb="61">
      <t>バイ</t>
    </rPh>
    <phoneticPr fontId="1"/>
  </si>
  <si>
    <t>特殊補正とは</t>
    <rPh sb="0" eb="2">
      <t>トクシュ</t>
    </rPh>
    <rPh sb="2" eb="4">
      <t>ホセイ</t>
    </rPh>
    <phoneticPr fontId="1"/>
  </si>
  <si>
    <t>一部のエネミーが持つ限定的なダメージ補正。ある攻撃により受けるダメージが○○％になる。ある行動中は受けるダメージが○○％になる。など</t>
    <rPh sb="10" eb="13">
      <t>ゲンテイテキ</t>
    </rPh>
    <rPh sb="18" eb="20">
      <t>ホセイ</t>
    </rPh>
    <rPh sb="23" eb="25">
      <t>コウゲキ</t>
    </rPh>
    <rPh sb="28" eb="29">
      <t>ウ</t>
    </rPh>
    <rPh sb="45" eb="48">
      <t>コウドウチュウ</t>
    </rPh>
    <rPh sb="49" eb="50">
      <t>ウ</t>
    </rPh>
    <phoneticPr fontId="1"/>
  </si>
  <si>
    <t>モーション値とは</t>
    <rPh sb="5" eb="6">
      <t>チ</t>
    </rPh>
    <phoneticPr fontId="1"/>
  </si>
  <si>
    <t>攻撃モーションごとのダメージ補正。大きいほどダメージも大きい。同じ武器でもモーションごとにダメージが違うのはモーション値が違うから。</t>
    <rPh sb="0" eb="2">
      <t>コウゲキ</t>
    </rPh>
    <rPh sb="14" eb="16">
      <t>ホセイ</t>
    </rPh>
    <rPh sb="17" eb="18">
      <t>オオ</t>
    </rPh>
    <rPh sb="27" eb="28">
      <t>オオ</t>
    </rPh>
    <rPh sb="31" eb="32">
      <t>オナ</t>
    </rPh>
    <rPh sb="33" eb="35">
      <t>ブキ</t>
    </rPh>
    <rPh sb="50" eb="51">
      <t>チガ</t>
    </rPh>
    <rPh sb="59" eb="60">
      <t>チ</t>
    </rPh>
    <rPh sb="61" eb="62">
      <t>チガ</t>
    </rPh>
    <phoneticPr fontId="1"/>
  </si>
  <si>
    <t>モーション値が1..5なら、攻撃力を100上げるとダメージが1.5倍の150上がる。また、モーション値が1.5なら 1の場合の1.5倍のダメージになる。</t>
    <rPh sb="5" eb="6">
      <t>チ</t>
    </rPh>
    <rPh sb="33" eb="34">
      <t>バイ</t>
    </rPh>
    <rPh sb="50" eb="51">
      <t>アタイ</t>
    </rPh>
    <rPh sb="60" eb="62">
      <t>バアイ</t>
    </rPh>
    <rPh sb="66" eb="67">
      <t>バイ</t>
    </rPh>
    <phoneticPr fontId="1"/>
  </si>
  <si>
    <t>ダメージ計算</t>
    <rPh sb="4" eb="6">
      <t>ケイサン</t>
    </rPh>
    <phoneticPr fontId="1"/>
  </si>
  <si>
    <r>
      <t xml:space="preserve">「物理攻撃力」から「DF」を引き、「属性ごとにダメージ補正」をかける。この値（属性を複数持つ攻撃ならその和）に特殊補正・モーション値・カウンター力などをかけると「ダメージ」
</t>
    </r>
    <r>
      <rPr>
        <sz val="11"/>
        <color theme="9" tint="-0.249977111117893"/>
        <rFont val="ＭＳ Ｐゴシック"/>
        <family val="3"/>
        <charset val="128"/>
        <scheme val="minor"/>
      </rPr>
      <t xml:space="preserve">ダメージ例：炎のロングソード(斬152+炎160とする)の両手持ち弱一段目を、隙間の洞のオーガ(DF52 斬撃属性70 炎属性85)にカウンターで当てた場合
 まず斬撃属性を計算：(152-52)*70%=70 , 次に炎属性の計算：160*85%=136 , この二つを足して：70+136=206
  ロングソード両手持ち弱一段目のモーション値1.2、カウンター力110％をかけて：206*1.2*110％≒272 , ダメージ：272（小数点以下により上下します)
</t>
    </r>
    <r>
      <rPr>
        <sz val="11"/>
        <rFont val="ＭＳ Ｐゴシック"/>
        <family val="3"/>
        <charset val="128"/>
        <scheme val="minor"/>
      </rPr>
      <t>※協力プレイでは</t>
    </r>
    <r>
      <rPr>
        <sz val="11"/>
        <color rgb="FFFF0000"/>
        <rFont val="ＭＳ Ｐゴシック"/>
        <family val="3"/>
        <charset val="128"/>
        <scheme val="minor"/>
      </rPr>
      <t>雑魚エネミー</t>
    </r>
    <r>
      <rPr>
        <sz val="11"/>
        <rFont val="ＭＳ Ｐゴシック"/>
        <family val="3"/>
        <charset val="128"/>
        <scheme val="minor"/>
      </rPr>
      <t>へのダメージが白霊１人で</t>
    </r>
    <r>
      <rPr>
        <sz val="11"/>
        <color theme="9"/>
        <rFont val="ＭＳ Ｐゴシック"/>
        <family val="3"/>
        <charset val="128"/>
        <scheme val="minor"/>
      </rPr>
      <t>90％</t>
    </r>
    <r>
      <rPr>
        <sz val="11"/>
        <rFont val="ＭＳ Ｐゴシック"/>
        <family val="3"/>
        <charset val="128"/>
        <scheme val="minor"/>
      </rPr>
      <t>、白霊２人で</t>
    </r>
    <r>
      <rPr>
        <sz val="11"/>
        <color theme="9"/>
        <rFont val="ＭＳ Ｐゴシック"/>
        <family val="3"/>
        <charset val="128"/>
        <scheme val="minor"/>
      </rPr>
      <t>80％</t>
    </r>
    <r>
      <rPr>
        <sz val="11"/>
        <rFont val="ＭＳ Ｐゴシック"/>
        <family val="3"/>
        <charset val="128"/>
        <scheme val="minor"/>
      </rPr>
      <t xml:space="preserve">に、  </t>
    </r>
    <r>
      <rPr>
        <sz val="11"/>
        <color rgb="FFFF0000"/>
        <rFont val="ＭＳ Ｐゴシック"/>
        <family val="3"/>
        <charset val="128"/>
        <scheme val="minor"/>
      </rPr>
      <t>ボスエネミー</t>
    </r>
    <r>
      <rPr>
        <sz val="11"/>
        <rFont val="ＭＳ Ｐゴシック"/>
        <family val="3"/>
        <charset val="128"/>
        <scheme val="minor"/>
      </rPr>
      <t>(ボス戦以外でも)へのダメージが白霊１人で</t>
    </r>
    <r>
      <rPr>
        <sz val="11"/>
        <color theme="9"/>
        <rFont val="ＭＳ Ｐゴシック"/>
        <family val="3"/>
        <charset val="128"/>
        <scheme val="minor"/>
      </rPr>
      <t>67％</t>
    </r>
    <r>
      <rPr>
        <sz val="11"/>
        <rFont val="ＭＳ Ｐゴシック"/>
        <family val="3"/>
        <charset val="128"/>
        <scheme val="minor"/>
      </rPr>
      <t>、白霊２人で</t>
    </r>
    <r>
      <rPr>
        <sz val="11"/>
        <color theme="9"/>
        <rFont val="ＭＳ Ｐゴシック"/>
        <family val="3"/>
        <charset val="128"/>
        <scheme val="minor"/>
      </rPr>
      <t>50％</t>
    </r>
    <r>
      <rPr>
        <sz val="11"/>
        <rFont val="ＭＳ Ｐゴシック"/>
        <family val="3"/>
        <charset val="128"/>
        <scheme val="minor"/>
      </rPr>
      <t xml:space="preserve">に、
   </t>
    </r>
    <r>
      <rPr>
        <sz val="11"/>
        <color rgb="FFFF0000"/>
        <rFont val="ＭＳ Ｐゴシック"/>
        <family val="3"/>
        <charset val="128"/>
        <scheme val="minor"/>
      </rPr>
      <t>DLCボスエネミー</t>
    </r>
    <r>
      <rPr>
        <sz val="11"/>
        <rFont val="ＭＳ Ｐゴシック"/>
        <family val="3"/>
        <charset val="128"/>
        <scheme val="minor"/>
      </rPr>
      <t>へのダメージは白霊１人で</t>
    </r>
    <r>
      <rPr>
        <sz val="11"/>
        <color theme="9"/>
        <rFont val="ＭＳ Ｐゴシック"/>
        <family val="3"/>
        <charset val="128"/>
        <scheme val="minor"/>
      </rPr>
      <t>60％</t>
    </r>
    <r>
      <rPr>
        <sz val="11"/>
        <rFont val="ＭＳ Ｐゴシック"/>
        <family val="3"/>
        <charset val="128"/>
        <scheme val="minor"/>
      </rPr>
      <t>、白霊２人で</t>
    </r>
    <r>
      <rPr>
        <sz val="11"/>
        <color theme="9"/>
        <rFont val="ＭＳ Ｐゴシック"/>
        <family val="3"/>
        <charset val="128"/>
        <scheme val="minor"/>
      </rPr>
      <t>45％</t>
    </r>
    <r>
      <rPr>
        <sz val="11"/>
        <rFont val="ＭＳ Ｐゴシック"/>
        <family val="3"/>
        <charset val="128"/>
        <scheme val="minor"/>
      </rPr>
      <t>に、エレナに</t>
    </r>
    <r>
      <rPr>
        <sz val="11"/>
        <color rgb="FFFF0000"/>
        <rFont val="ＭＳ Ｐゴシック"/>
        <family val="3"/>
        <charset val="128"/>
        <scheme val="minor"/>
      </rPr>
      <t>召喚されたヴェルスタッド</t>
    </r>
    <r>
      <rPr>
        <sz val="11"/>
        <rFont val="ＭＳ Ｐゴシック"/>
        <family val="3"/>
        <charset val="128"/>
        <scheme val="minor"/>
      </rPr>
      <t>へのダメージは白霊１人で</t>
    </r>
    <r>
      <rPr>
        <sz val="11"/>
        <color theme="9"/>
        <rFont val="ＭＳ Ｐゴシック"/>
        <family val="3"/>
        <charset val="128"/>
        <scheme val="minor"/>
      </rPr>
      <t>85％</t>
    </r>
    <r>
      <rPr>
        <sz val="11"/>
        <rFont val="ＭＳ Ｐゴシック"/>
        <family val="3"/>
        <charset val="128"/>
        <scheme val="minor"/>
      </rPr>
      <t>、白霊２人で</t>
    </r>
    <r>
      <rPr>
        <sz val="11"/>
        <color theme="9"/>
        <rFont val="ＭＳ Ｐゴシック"/>
        <family val="3"/>
        <charset val="128"/>
        <scheme val="minor"/>
      </rPr>
      <t>75％</t>
    </r>
    <r>
      <rPr>
        <sz val="11"/>
        <rFont val="ＭＳ Ｐゴシック"/>
        <family val="3"/>
        <charset val="128"/>
        <scheme val="minor"/>
      </rPr>
      <t>に減ります。</t>
    </r>
    <rPh sb="1" eb="3">
      <t>ブツリ</t>
    </rPh>
    <rPh sb="3" eb="6">
      <t>コウゲキリョク</t>
    </rPh>
    <rPh sb="14" eb="15">
      <t>ヒ</t>
    </rPh>
    <rPh sb="18" eb="20">
      <t>ゾクセイ</t>
    </rPh>
    <rPh sb="27" eb="29">
      <t>ホセイ</t>
    </rPh>
    <rPh sb="37" eb="38">
      <t>アタイ</t>
    </rPh>
    <rPh sb="39" eb="41">
      <t>ゾクセイ</t>
    </rPh>
    <rPh sb="42" eb="44">
      <t>フクスウ</t>
    </rPh>
    <rPh sb="44" eb="45">
      <t>モ</t>
    </rPh>
    <rPh sb="46" eb="48">
      <t>コウゲキ</t>
    </rPh>
    <rPh sb="52" eb="53">
      <t>ワ</t>
    </rPh>
    <rPh sb="55" eb="57">
      <t>トクシュ</t>
    </rPh>
    <rPh sb="57" eb="59">
      <t>ホセイ</t>
    </rPh>
    <rPh sb="65" eb="66">
      <t>チ</t>
    </rPh>
    <rPh sb="72" eb="73">
      <t>リョク</t>
    </rPh>
    <phoneticPr fontId="1"/>
  </si>
  <si>
    <t>ダメージ
シミュレータ</t>
    <phoneticPr fontId="1"/>
  </si>
  <si>
    <t>物理攻撃力（斬撃）</t>
    <rPh sb="0" eb="2">
      <t>ブツリ</t>
    </rPh>
    <rPh sb="2" eb="4">
      <t>コウゲキ</t>
    </rPh>
    <rPh sb="4" eb="5">
      <t>リョク</t>
    </rPh>
    <rPh sb="6" eb="8">
      <t>ザンゲキ</t>
    </rPh>
    <phoneticPr fontId="1"/>
  </si>
  <si>
    <t>ダメージシミュレータについて：実際のダメージを調べるより武器と武器を比べるのに使えると思います。</t>
    <rPh sb="15" eb="17">
      <t>ジッサイ</t>
    </rPh>
    <rPh sb="23" eb="24">
      <t>シラ</t>
    </rPh>
    <rPh sb="28" eb="30">
      <t>ブキ</t>
    </rPh>
    <rPh sb="31" eb="33">
      <t>ブキ</t>
    </rPh>
    <rPh sb="34" eb="35">
      <t>クラ</t>
    </rPh>
    <rPh sb="39" eb="40">
      <t>ツカ</t>
    </rPh>
    <rPh sb="43" eb="44">
      <t>オモ</t>
    </rPh>
    <phoneticPr fontId="1"/>
  </si>
  <si>
    <t>物理攻撃力(打撃)</t>
    <rPh sb="0" eb="2">
      <t>ブツリ</t>
    </rPh>
    <rPh sb="2" eb="5">
      <t>コウゲキリョク</t>
    </rPh>
    <rPh sb="6" eb="8">
      <t>ダゲキ</t>
    </rPh>
    <phoneticPr fontId="1"/>
  </si>
  <si>
    <t>基本的にはモーション値は100のまま。同じカテゴリー内の武器を比較するなら武器に表記されている通りのカウンター力を入力すると、ある程度正確に比較できると思います。</t>
    <rPh sb="37" eb="39">
      <t>ブキ</t>
    </rPh>
    <rPh sb="47" eb="48">
      <t>ドオ</t>
    </rPh>
    <rPh sb="57" eb="59">
      <t>ニュウリョク</t>
    </rPh>
    <rPh sb="65" eb="67">
      <t>テイド</t>
    </rPh>
    <rPh sb="67" eb="69">
      <t>セイカク</t>
    </rPh>
    <rPh sb="70" eb="72">
      <t>ヒカク</t>
    </rPh>
    <rPh sb="76" eb="77">
      <t>オモ</t>
    </rPh>
    <phoneticPr fontId="1"/>
  </si>
  <si>
    <t>物理攻撃力(刺突)</t>
    <rPh sb="0" eb="2">
      <t>ブツリ</t>
    </rPh>
    <rPh sb="2" eb="5">
      <t>コウゲキリョク</t>
    </rPh>
    <rPh sb="6" eb="8">
      <t>シトツ</t>
    </rPh>
    <phoneticPr fontId="1"/>
  </si>
  <si>
    <t>小数点以下の数値が見えないので実際のダメージとは少しずれます。</t>
    <phoneticPr fontId="1"/>
  </si>
  <si>
    <t>魔法攻撃力</t>
    <rPh sb="0" eb="2">
      <t>マホウ</t>
    </rPh>
    <rPh sb="2" eb="5">
      <t>コウゲキリョク</t>
    </rPh>
    <phoneticPr fontId="1"/>
  </si>
  <si>
    <t>カウンター力は表示通りでない武器も多く、表示と違う場合は「(表示カウンター力)/(1.1)」の場合が多いようです。</t>
    <rPh sb="5" eb="6">
      <t>リョク</t>
    </rPh>
    <rPh sb="7" eb="9">
      <t>ヒョウジ</t>
    </rPh>
    <rPh sb="9" eb="10">
      <t>ドオ</t>
    </rPh>
    <rPh sb="14" eb="16">
      <t>ブキ</t>
    </rPh>
    <rPh sb="17" eb="18">
      <t>オオ</t>
    </rPh>
    <rPh sb="20" eb="22">
      <t>ヒョウジ</t>
    </rPh>
    <rPh sb="23" eb="24">
      <t>チガ</t>
    </rPh>
    <rPh sb="25" eb="27">
      <t>バアイ</t>
    </rPh>
    <rPh sb="30" eb="32">
      <t>ヒョウジ</t>
    </rPh>
    <rPh sb="37" eb="38">
      <t>リョク</t>
    </rPh>
    <rPh sb="47" eb="49">
      <t>バアイ</t>
    </rPh>
    <rPh sb="50" eb="51">
      <t>オオ</t>
    </rPh>
    <phoneticPr fontId="1"/>
  </si>
  <si>
    <t>炎攻撃力</t>
    <rPh sb="0" eb="1">
      <t>ホノオ</t>
    </rPh>
    <rPh sb="1" eb="4">
      <t>コウゲキリョク</t>
    </rPh>
    <phoneticPr fontId="1"/>
  </si>
  <si>
    <t>モーション値はほとんどの武器が片手弱100％前後、両手弱120％前後です。</t>
  </si>
  <si>
    <t>雷攻撃力</t>
    <rPh sb="0" eb="1">
      <t>カミナリ</t>
    </rPh>
    <rPh sb="1" eb="4">
      <t>コウゲキリョク</t>
    </rPh>
    <phoneticPr fontId="1"/>
  </si>
  <si>
    <t>闇攻撃力</t>
    <rPh sb="0" eb="1">
      <t>ヤミ</t>
    </rPh>
    <rPh sb="1" eb="4">
      <t>コウゲキリョク</t>
    </rPh>
    <phoneticPr fontId="1"/>
  </si>
  <si>
    <t>カウンター力(％)</t>
    <rPh sb="5" eb="6">
      <t>リョク</t>
    </rPh>
    <phoneticPr fontId="1"/>
  </si>
  <si>
    <t>モーション値(％)</t>
    <rPh sb="5" eb="6">
      <t>チ</t>
    </rPh>
    <phoneticPr fontId="1"/>
  </si>
  <si>
    <t>Ver1.09 Reg1.12</t>
    <phoneticPr fontId="1"/>
  </si>
  <si>
    <t>DF</t>
  </si>
  <si>
    <t>斬</t>
  </si>
  <si>
    <t>打</t>
  </si>
  <si>
    <t>刺</t>
  </si>
  <si>
    <t>炎</t>
  </si>
  <si>
    <t>魔</t>
  </si>
  <si>
    <t>雷</t>
  </si>
  <si>
    <t>闇</t>
  </si>
  <si>
    <t>血</t>
  </si>
  <si>
    <t>毒</t>
  </si>
  <si>
    <t>聖</t>
  </si>
  <si>
    <t>誘</t>
  </si>
  <si>
    <t>望</t>
  </si>
  <si>
    <t>特殊補正・備考</t>
  </si>
  <si>
    <t>血：出血</t>
    <rPh sb="0" eb="1">
      <t>チ</t>
    </rPh>
    <rPh sb="2" eb="4">
      <t>シュッケツ</t>
    </rPh>
    <phoneticPr fontId="1"/>
  </si>
  <si>
    <t>大鷲の戦士</t>
  </si>
  <si>
    <t>隙間の洞</t>
    <rPh sb="3" eb="4">
      <t>ホラ</t>
    </rPh>
    <phoneticPr fontId="1"/>
  </si>
  <si>
    <t>○</t>
  </si>
  <si>
    <t>-</t>
  </si>
  <si>
    <t>森の異形・黒体</t>
  </si>
  <si>
    <t>彷徨い犬</t>
  </si>
  <si>
    <t>誘：誘い骸骨</t>
    <rPh sb="0" eb="1">
      <t>サソ</t>
    </rPh>
    <rPh sb="2" eb="3">
      <t>サソ</t>
    </rPh>
    <rPh sb="4" eb="6">
      <t>ガイコツ</t>
    </rPh>
    <phoneticPr fontId="1"/>
  </si>
  <si>
    <t>オーガ</t>
  </si>
  <si>
    <t>望：望郷</t>
    <rPh sb="0" eb="1">
      <t>ボウ</t>
    </rPh>
    <rPh sb="2" eb="4">
      <t>ボウキョウ</t>
    </rPh>
    <phoneticPr fontId="1"/>
  </si>
  <si>
    <t>異国の放浪者</t>
  </si>
  <si>
    <t>徘徊霊</t>
  </si>
  <si>
    <t>ボス戦の敵は名前を赤色にしてあります。</t>
    <rPh sb="2" eb="3">
      <t>セン</t>
    </rPh>
    <rPh sb="4" eb="5">
      <t>テキ</t>
    </rPh>
    <rPh sb="6" eb="8">
      <t>ナマエ</t>
    </rPh>
    <rPh sb="9" eb="11">
      <t>アカイロ</t>
    </rPh>
    <phoneticPr fontId="1"/>
  </si>
  <si>
    <t>亡者下級兵</t>
  </si>
  <si>
    <t>朽ちた巨人の森</t>
  </si>
  <si>
    <r>
      <t>平均的な耐性は白文字、弱点は</t>
    </r>
    <r>
      <rPr>
        <sz val="11"/>
        <color rgb="FF0000FF"/>
        <rFont val="ＭＳ Ｐゴシック"/>
        <family val="3"/>
        <charset val="128"/>
        <scheme val="minor"/>
      </rPr>
      <t>青文字</t>
    </r>
    <r>
      <rPr>
        <sz val="11"/>
        <color theme="1"/>
        <rFont val="ＭＳ Ｐゴシック"/>
        <family val="2"/>
        <scheme val="minor"/>
      </rPr>
      <t>、高耐性は</t>
    </r>
    <r>
      <rPr>
        <sz val="11"/>
        <color rgb="FFFF0000"/>
        <rFont val="ＭＳ Ｐゴシック"/>
        <family val="3"/>
        <charset val="128"/>
        <scheme val="minor"/>
      </rPr>
      <t>赤文字</t>
    </r>
    <r>
      <rPr>
        <sz val="11"/>
        <color theme="1"/>
        <rFont val="ＭＳ Ｐゴシック"/>
        <family val="2"/>
        <scheme val="minor"/>
      </rPr>
      <t>にしてあります。</t>
    </r>
    <rPh sb="0" eb="3">
      <t>ヘイキンテキ</t>
    </rPh>
    <rPh sb="4" eb="6">
      <t>タイセイ</t>
    </rPh>
    <rPh sb="7" eb="8">
      <t>シロ</t>
    </rPh>
    <rPh sb="8" eb="10">
      <t>モジ</t>
    </rPh>
    <rPh sb="11" eb="13">
      <t>ジャクテン</t>
    </rPh>
    <rPh sb="14" eb="15">
      <t>アオ</t>
    </rPh>
    <rPh sb="15" eb="17">
      <t>モジ</t>
    </rPh>
    <rPh sb="18" eb="19">
      <t>タカ</t>
    </rPh>
    <rPh sb="19" eb="21">
      <t>タイセイ</t>
    </rPh>
    <rPh sb="22" eb="23">
      <t>アカ</t>
    </rPh>
    <rPh sb="23" eb="25">
      <t>モジ</t>
    </rPh>
    <phoneticPr fontId="1"/>
  </si>
  <si>
    <t>ハイデの騎士</t>
  </si>
  <si>
    <t>水溜りや雨などに触れると炎ダメージ補正が-30、雷ダメージ補正が+15されます。</t>
    <rPh sb="0" eb="2">
      <t>ミズタマ</t>
    </rPh>
    <rPh sb="4" eb="5">
      <t>アメ</t>
    </rPh>
    <rPh sb="8" eb="9">
      <t>フ</t>
    </rPh>
    <rPh sb="12" eb="13">
      <t>ホノオ</t>
    </rPh>
    <rPh sb="17" eb="19">
      <t>ホセイ</t>
    </rPh>
    <rPh sb="24" eb="25">
      <t>カミナリ</t>
    </rPh>
    <rPh sb="29" eb="31">
      <t>ホセイ</t>
    </rPh>
    <phoneticPr fontId="1"/>
  </si>
  <si>
    <t>亡者王国兵</t>
  </si>
  <si>
    <t>重鉄兵</t>
  </si>
  <si>
    <t>黒体：DF72</t>
    <rPh sb="0" eb="1">
      <t>クロ</t>
    </rPh>
    <rPh sb="1" eb="2">
      <t>タイ</t>
    </rPh>
    <phoneticPr fontId="1"/>
  </si>
  <si>
    <t>書かれていない黒体(闇霊色の敵)は、同エリアの通常の敵と同じ耐性です。</t>
    <rPh sb="0" eb="1">
      <t>カ</t>
    </rPh>
    <rPh sb="7" eb="8">
      <t>クロ</t>
    </rPh>
    <rPh sb="8" eb="9">
      <t>タイ</t>
    </rPh>
    <rPh sb="10" eb="11">
      <t>ヤミ</t>
    </rPh>
    <rPh sb="11" eb="12">
      <t>レイ</t>
    </rPh>
    <rPh sb="12" eb="13">
      <t>イロ</t>
    </rPh>
    <rPh sb="14" eb="15">
      <t>テキ</t>
    </rPh>
    <rPh sb="18" eb="19">
      <t>ドウ</t>
    </rPh>
    <rPh sb="23" eb="25">
      <t>ツウジョウ</t>
    </rPh>
    <rPh sb="26" eb="27">
      <t>テキ</t>
    </rPh>
    <rPh sb="28" eb="29">
      <t>オナ</t>
    </rPh>
    <rPh sb="30" eb="32">
      <t>タイセイ</t>
    </rPh>
    <phoneticPr fontId="1"/>
  </si>
  <si>
    <t>結晶トカゲ</t>
  </si>
  <si>
    <t>最後の巨人</t>
  </si>
  <si>
    <t>正確にエリアごとで分けているわけではありません(冬の祠など)。</t>
    <rPh sb="0" eb="2">
      <t>セイカク</t>
    </rPh>
    <rPh sb="9" eb="10">
      <t>ワ</t>
    </rPh>
    <rPh sb="24" eb="25">
      <t>フユ</t>
    </rPh>
    <rPh sb="26" eb="27">
      <t>ホコラ</t>
    </rPh>
    <phoneticPr fontId="1"/>
  </si>
  <si>
    <t>呪縛者</t>
  </si>
  <si>
    <t>データの一部は正確な検証をせずに推測で補ってあります。</t>
    <rPh sb="4" eb="6">
      <t>イチブ</t>
    </rPh>
    <rPh sb="7" eb="9">
      <t>セイカク</t>
    </rPh>
    <rPh sb="10" eb="12">
      <t>ケンショウ</t>
    </rPh>
    <rPh sb="16" eb="18">
      <t>スイソク</t>
    </rPh>
    <rPh sb="19" eb="20">
      <t>オギナ</t>
    </rPh>
    <phoneticPr fontId="1"/>
  </si>
  <si>
    <t>炎トカゲ</t>
  </si>
  <si>
    <t>周回による耐性の変化は不明です。</t>
    <rPh sb="0" eb="2">
      <t>シュウカイ</t>
    </rPh>
    <rPh sb="5" eb="7">
      <t>タイセイ</t>
    </rPh>
    <rPh sb="8" eb="10">
      <t>ヘンカ</t>
    </rPh>
    <rPh sb="11" eb="13">
      <t>フメイ</t>
    </rPh>
    <phoneticPr fontId="1"/>
  </si>
  <si>
    <t>古騎士</t>
  </si>
  <si>
    <t>ハイデ大火塔</t>
  </si>
  <si>
    <t>一の位まで信用できるデータではありません。</t>
    <rPh sb="0" eb="1">
      <t>イチ</t>
    </rPh>
    <rPh sb="2" eb="3">
      <t>クライ</t>
    </rPh>
    <rPh sb="5" eb="7">
      <t>シンヨウ</t>
    </rPh>
    <phoneticPr fontId="1"/>
  </si>
  <si>
    <t>竜騎兵</t>
  </si>
  <si>
    <r>
      <rPr>
        <sz val="11"/>
        <color rgb="FFFF0000"/>
        <rFont val="ＭＳ Ｐゴシック"/>
        <family val="3"/>
        <charset val="128"/>
        <scheme val="minor"/>
      </rPr>
      <t>間接攻撃</t>
    </r>
    <r>
      <rPr>
        <sz val="11"/>
        <rFont val="ＭＳ Ｐゴシック"/>
        <family val="3"/>
        <charset val="128"/>
        <scheme val="minor"/>
      </rPr>
      <t>：スペル、射撃、特殊攻撃、投擲アイテム、その他武器が直接触れないもの</t>
    </r>
    <rPh sb="0" eb="2">
      <t>カンセツ</t>
    </rPh>
    <rPh sb="2" eb="4">
      <t>コウゲキ</t>
    </rPh>
    <rPh sb="12" eb="14">
      <t>トクシュ</t>
    </rPh>
    <rPh sb="14" eb="16">
      <t>コウゲキ</t>
    </rPh>
    <rPh sb="17" eb="19">
      <t>トウテキ</t>
    </rPh>
    <rPh sb="26" eb="27">
      <t>タ</t>
    </rPh>
    <rPh sb="27" eb="29">
      <t>ブキ</t>
    </rPh>
    <rPh sb="30" eb="32">
      <t>チョクセツ</t>
    </rPh>
    <rPh sb="32" eb="33">
      <t>フ</t>
    </rPh>
    <phoneticPr fontId="1"/>
  </si>
  <si>
    <t>古い竜狩り</t>
  </si>
  <si>
    <t>間接攻撃85％</t>
  </si>
  <si>
    <t>隠れ港</t>
  </si>
  <si>
    <t>蛮族亡者</t>
  </si>
  <si>
    <t>野犬</t>
  </si>
  <si>
    <r>
      <t>※間接攻撃耐性</t>
    </r>
    <r>
      <rPr>
        <sz val="11"/>
        <rFont val="ＭＳ Ｐゴシック"/>
        <family val="3"/>
        <charset val="128"/>
        <scheme val="minor"/>
      </rPr>
      <t>：間接攻撃の属性によって異なる補正がかかる。</t>
    </r>
    <rPh sb="1" eb="3">
      <t>カンセツ</t>
    </rPh>
    <rPh sb="3" eb="5">
      <t>コウゲキ</t>
    </rPh>
    <rPh sb="5" eb="7">
      <t>タイセイ</t>
    </rPh>
    <rPh sb="8" eb="10">
      <t>カンセツ</t>
    </rPh>
    <rPh sb="10" eb="12">
      <t>コウゲキ</t>
    </rPh>
    <rPh sb="13" eb="15">
      <t>ゾクセイ</t>
    </rPh>
    <rPh sb="19" eb="20">
      <t>コト</t>
    </rPh>
    <rPh sb="22" eb="24">
      <t>ホセイ</t>
    </rPh>
    <phoneticPr fontId="1"/>
  </si>
  <si>
    <t>暗闇亡者</t>
  </si>
  <si>
    <r>
      <t>物理：80％、</t>
    </r>
    <r>
      <rPr>
        <sz val="11"/>
        <color theme="9" tint="-0.249977111117893"/>
        <rFont val="ＭＳ Ｐゴシック"/>
        <family val="3"/>
        <charset val="128"/>
        <scheme val="minor"/>
      </rPr>
      <t>炎：56％</t>
    </r>
    <r>
      <rPr>
        <sz val="11"/>
        <color theme="1"/>
        <rFont val="ＭＳ Ｐゴシック"/>
        <family val="2"/>
        <scheme val="minor"/>
      </rPr>
      <t>、</t>
    </r>
    <r>
      <rPr>
        <sz val="11"/>
        <color theme="8" tint="-0.249977111117893"/>
        <rFont val="ＭＳ Ｐゴシック"/>
        <family val="3"/>
        <charset val="128"/>
        <scheme val="minor"/>
      </rPr>
      <t>魔法：47％</t>
    </r>
    <r>
      <rPr>
        <sz val="11"/>
        <color theme="1"/>
        <rFont val="ＭＳ Ｐゴシック"/>
        <family val="2"/>
        <scheme val="minor"/>
      </rPr>
      <t>、</t>
    </r>
    <r>
      <rPr>
        <sz val="11"/>
        <color theme="2" tint="-0.499984740745262"/>
        <rFont val="ＭＳ Ｐゴシック"/>
        <family val="3"/>
        <charset val="128"/>
        <scheme val="minor"/>
      </rPr>
      <t>雷：42％</t>
    </r>
    <r>
      <rPr>
        <sz val="11"/>
        <color theme="1"/>
        <rFont val="ＭＳ Ｐゴシック"/>
        <family val="2"/>
        <scheme val="minor"/>
      </rPr>
      <t>、</t>
    </r>
    <r>
      <rPr>
        <sz val="11"/>
        <color theme="7" tint="-0.249977111117893"/>
        <rFont val="ＭＳ Ｐゴシック"/>
        <family val="3"/>
        <charset val="128"/>
        <scheme val="minor"/>
      </rPr>
      <t>闇：57％</t>
    </r>
    <rPh sb="0" eb="2">
      <t>ブツリ</t>
    </rPh>
    <rPh sb="7" eb="8">
      <t>ホノオ</t>
    </rPh>
    <rPh sb="13" eb="15">
      <t>マホウ</t>
    </rPh>
    <rPh sb="20" eb="21">
      <t>カミナリ</t>
    </rPh>
    <rPh sb="26" eb="27">
      <t>ヤミ</t>
    </rPh>
    <phoneticPr fontId="1"/>
  </si>
  <si>
    <t>流罪の執行者</t>
  </si>
  <si>
    <t>異形の影</t>
  </si>
  <si>
    <t>獄吏</t>
  </si>
  <si>
    <t>忘却の牢</t>
  </si>
  <si>
    <t>王国剣士</t>
  </si>
  <si>
    <t>虚ろの衛兵</t>
  </si>
  <si>
    <t>破裂亡者</t>
  </si>
  <si>
    <t>罪人の塔</t>
  </si>
  <si>
    <t>異形の不死</t>
  </si>
  <si>
    <t>獄吏・黒体</t>
  </si>
  <si>
    <t>忘れられた罪人</t>
  </si>
  <si>
    <t>牢の罪人</t>
  </si>
  <si>
    <t>鐘守</t>
  </si>
  <si>
    <t>月の鐘楼</t>
  </si>
  <si>
    <t>鐘守のガーゴイル</t>
  </si>
  <si>
    <t>罪人フォーゲル</t>
  </si>
  <si>
    <t>囚人亡者</t>
  </si>
  <si>
    <t>狩猟の森</t>
  </si>
  <si>
    <t>棄てられた亡者</t>
  </si>
  <si>
    <t>毒蛾</t>
  </si>
  <si>
    <t>賊の亡者</t>
  </si>
  <si>
    <t>不死狩り</t>
  </si>
  <si>
    <t>スケルトン</t>
  </si>
  <si>
    <t>亡者魔術師(黒)</t>
  </si>
  <si>
    <t>無慈悲なリュース</t>
  </si>
  <si>
    <t>スケルトンの王</t>
  </si>
  <si>
    <t>●光蟲の効果：与ダメ1.2倍、被ダメ0.8倍？</t>
    <rPh sb="1" eb="2">
      <t>ヒカリ</t>
    </rPh>
    <rPh sb="2" eb="3">
      <t>ムシ</t>
    </rPh>
    <rPh sb="4" eb="6">
      <t>コウカ</t>
    </rPh>
    <rPh sb="7" eb="8">
      <t>ヨ</t>
    </rPh>
    <rPh sb="13" eb="14">
      <t>バイ</t>
    </rPh>
    <rPh sb="15" eb="16">
      <t>ヒ</t>
    </rPh>
    <rPh sb="21" eb="22">
      <t>バイ</t>
    </rPh>
    <phoneticPr fontId="1"/>
  </si>
  <si>
    <t>刑吏</t>
  </si>
  <si>
    <t>●吹き飛ばし・打ち上げ攻撃を当てると、ガードを崩されたときと同じ怯み方をして、</t>
    <rPh sb="1" eb="2">
      <t>フ</t>
    </rPh>
    <rPh sb="3" eb="4">
      <t>ト</t>
    </rPh>
    <rPh sb="7" eb="8">
      <t>ウ</t>
    </rPh>
    <rPh sb="9" eb="10">
      <t>ア</t>
    </rPh>
    <rPh sb="11" eb="13">
      <t>コウゲキ</t>
    </rPh>
    <rPh sb="14" eb="15">
      <t>ア</t>
    </rPh>
    <phoneticPr fontId="1"/>
  </si>
  <si>
    <t xml:space="preserve">    正面から致命の一撃を入れられる敵（条件は強靭ダメージの大きさ？）</t>
    <rPh sb="11" eb="13">
      <t>イチゲキ</t>
    </rPh>
    <rPh sb="14" eb="15">
      <t>イ</t>
    </rPh>
    <rPh sb="21" eb="23">
      <t>ジョウケン</t>
    </rPh>
    <rPh sb="24" eb="26">
      <t>キョウジン</t>
    </rPh>
    <rPh sb="31" eb="32">
      <t>オオ</t>
    </rPh>
    <phoneticPr fontId="1"/>
  </si>
  <si>
    <t>ハイデの騎士</t>
    <rPh sb="4" eb="6">
      <t>キシ</t>
    </rPh>
    <phoneticPr fontId="1"/>
  </si>
  <si>
    <t>獄吏</t>
    <rPh sb="0" eb="2">
      <t>ゴクリ</t>
    </rPh>
    <phoneticPr fontId="1"/>
  </si>
  <si>
    <t>溜りの谷</t>
  </si>
  <si>
    <t>槌背負い</t>
    <rPh sb="0" eb="1">
      <t>ツチ</t>
    </rPh>
    <rPh sb="1" eb="3">
      <t>ゼオ</t>
    </rPh>
    <phoneticPr fontId="1"/>
  </si>
  <si>
    <t>毒堀り</t>
  </si>
  <si>
    <t>アーロン騎士長</t>
    <rPh sb="4" eb="6">
      <t>キシ</t>
    </rPh>
    <rPh sb="6" eb="7">
      <t>チョウ</t>
    </rPh>
    <phoneticPr fontId="1"/>
  </si>
  <si>
    <t>石像兵士</t>
    <rPh sb="0" eb="2">
      <t>セキゾウ</t>
    </rPh>
    <rPh sb="2" eb="4">
      <t>ヘイシ</t>
    </rPh>
    <phoneticPr fontId="1"/>
  </si>
  <si>
    <t>石像騎士</t>
    <rPh sb="0" eb="2">
      <t>セキゾウ</t>
    </rPh>
    <rPh sb="2" eb="4">
      <t>キシ</t>
    </rPh>
    <phoneticPr fontId="1"/>
  </si>
  <si>
    <t>槌背負い</t>
  </si>
  <si>
    <t>毒角蟲</t>
  </si>
  <si>
    <t>土の塔</t>
  </si>
  <si>
    <t>灼けた騎士</t>
    <rPh sb="0" eb="1">
      <t>ヤ</t>
    </rPh>
    <rPh sb="3" eb="5">
      <t>キシ</t>
    </rPh>
    <phoneticPr fontId="1"/>
  </si>
  <si>
    <t>仮面の傀儡</t>
  </si>
  <si>
    <t>※グラン・ランス両手ダッシュ攻撃では不可、聖壁のメイス両手ダッシュ攻撃は可</t>
    <rPh sb="8" eb="10">
      <t>リョウテ</t>
    </rPh>
    <rPh sb="14" eb="16">
      <t>コウゲキ</t>
    </rPh>
    <rPh sb="18" eb="20">
      <t>フカ</t>
    </rPh>
    <rPh sb="21" eb="22">
      <t>ヒジリ</t>
    </rPh>
    <rPh sb="22" eb="23">
      <t>カベ</t>
    </rPh>
    <rPh sb="27" eb="29">
      <t>リョウテ</t>
    </rPh>
    <rPh sb="33" eb="35">
      <t>コウゲキ</t>
    </rPh>
    <rPh sb="36" eb="37">
      <t>カ</t>
    </rPh>
    <phoneticPr fontId="1"/>
  </si>
  <si>
    <t>貪りデーモン</t>
  </si>
  <si>
    <t>●致命の一撃の攻撃力（モーション値は、膝崩しの15など固定ダメを除く2ﾋｯﾄの合計）</t>
    <rPh sb="1" eb="3">
      <t>チメイ</t>
    </rPh>
    <rPh sb="4" eb="6">
      <t>イチゲキ</t>
    </rPh>
    <rPh sb="7" eb="10">
      <t>コウゲキリョク</t>
    </rPh>
    <rPh sb="16" eb="17">
      <t>チ</t>
    </rPh>
    <rPh sb="19" eb="20">
      <t>ヒザ</t>
    </rPh>
    <rPh sb="20" eb="21">
      <t>クズ</t>
    </rPh>
    <rPh sb="27" eb="29">
      <t>コテイ</t>
    </rPh>
    <rPh sb="32" eb="33">
      <t>ノゾ</t>
    </rPh>
    <rPh sb="39" eb="41">
      <t>ゴウケイ</t>
    </rPh>
    <phoneticPr fontId="1"/>
  </si>
  <si>
    <t>墓守</t>
  </si>
  <si>
    <t>・夜の短剣</t>
    <rPh sb="1" eb="2">
      <t>ヨル</t>
    </rPh>
    <rPh sb="3" eb="5">
      <t>タンケン</t>
    </rPh>
    <phoneticPr fontId="1"/>
  </si>
  <si>
    <t>砂の魔術師</t>
  </si>
  <si>
    <t>・青の短剣</t>
    <rPh sb="1" eb="2">
      <t>アオ</t>
    </rPh>
    <rPh sb="3" eb="5">
      <t>タンケン</t>
    </rPh>
    <phoneticPr fontId="1"/>
  </si>
  <si>
    <t>貪欲者</t>
  </si>
  <si>
    <t xml:space="preserve"> 背後正面共にモーション値：3.08 物理攻撃力+160</t>
    <rPh sb="19" eb="21">
      <t>ブツリ</t>
    </rPh>
    <rPh sb="21" eb="24">
      <t>コウゲキリョク</t>
    </rPh>
    <phoneticPr fontId="1"/>
  </si>
  <si>
    <t>・折れた賊の直剣、王の短剣、黒炎石のダガー</t>
    <rPh sb="1" eb="2">
      <t>オ</t>
    </rPh>
    <rPh sb="4" eb="5">
      <t>ゾク</t>
    </rPh>
    <rPh sb="6" eb="7">
      <t>チョク</t>
    </rPh>
    <rPh sb="7" eb="8">
      <t>ケン</t>
    </rPh>
    <rPh sb="14" eb="15">
      <t>コク</t>
    </rPh>
    <rPh sb="15" eb="16">
      <t>エン</t>
    </rPh>
    <rPh sb="16" eb="17">
      <t>セキ</t>
    </rPh>
    <phoneticPr fontId="1"/>
  </si>
  <si>
    <t>アーロン騎士</t>
  </si>
  <si>
    <t>熔鉄城</t>
  </si>
  <si>
    <t xml:space="preserve"> 背後モーション値：2.80、正面モーション値：3.08、物理攻撃力+ 0</t>
    <rPh sb="1" eb="3">
      <t>ハイゴ</t>
    </rPh>
    <rPh sb="8" eb="9">
      <t>チ</t>
    </rPh>
    <phoneticPr fontId="1"/>
  </si>
  <si>
    <t>アーロン騎士長</t>
  </si>
  <si>
    <t>・上記以外の短剣</t>
    <rPh sb="1" eb="3">
      <t>ジョウキ</t>
    </rPh>
    <rPh sb="3" eb="5">
      <t>イガイ</t>
    </rPh>
    <rPh sb="6" eb="8">
      <t>タンケン</t>
    </rPh>
    <phoneticPr fontId="1"/>
  </si>
  <si>
    <t>熔鉄デーモン</t>
  </si>
  <si>
    <t xml:space="preserve"> 背後正面共にモーション値：3.08 物理攻撃力+150</t>
    <rPh sb="19" eb="21">
      <t>ブツリ</t>
    </rPh>
    <rPh sb="21" eb="24">
      <t>コウゲキリョク</t>
    </rPh>
    <phoneticPr fontId="1"/>
  </si>
  <si>
    <t>・鎧貫き</t>
    <rPh sb="1" eb="2">
      <t>ヨロイ</t>
    </rPh>
    <rPh sb="2" eb="3">
      <t>ヌ</t>
    </rPh>
    <phoneticPr fontId="1"/>
  </si>
  <si>
    <t>例：炎のダガー(物理100 炎100とする)で蛮族亡者(DF68 刺135 炎100)にバックスタブ</t>
    <rPh sb="0" eb="1">
      <t>レイ</t>
    </rPh>
    <rPh sb="2" eb="3">
      <t>ホノオ</t>
    </rPh>
    <rPh sb="8" eb="10">
      <t>ブツリ</t>
    </rPh>
    <rPh sb="14" eb="15">
      <t>ホノオ</t>
    </rPh>
    <rPh sb="23" eb="25">
      <t>バンゾク</t>
    </rPh>
    <rPh sb="25" eb="27">
      <t>モウジャ</t>
    </rPh>
    <rPh sb="33" eb="34">
      <t>シ</t>
    </rPh>
    <rPh sb="38" eb="39">
      <t>ホノオ</t>
    </rPh>
    <phoneticPr fontId="1"/>
  </si>
  <si>
    <t>鉄の古王</t>
  </si>
  <si>
    <t>陽の鐘楼</t>
  </si>
  <si>
    <t>森の異形</t>
  </si>
  <si>
    <t>虚ろの影の森</t>
  </si>
  <si>
    <t>バジリスク</t>
  </si>
  <si>
    <t>●投擲アイテムの攻撃力(「補 ○○」はプレイヤーステータスで確認できる)</t>
    <rPh sb="1" eb="3">
      <t>トウテキ</t>
    </rPh>
    <rPh sb="8" eb="11">
      <t>コウゲキリョク</t>
    </rPh>
    <rPh sb="13" eb="14">
      <t>ホ</t>
    </rPh>
    <rPh sb="30" eb="32">
      <t>カクニン</t>
    </rPh>
    <phoneticPr fontId="1"/>
  </si>
  <si>
    <t>壺5種は直撃+爆風(同じダメージ)で2ヒットする。下記の壺の攻撃力は2ヒットの合計</t>
    <rPh sb="0" eb="1">
      <t>ツボ</t>
    </rPh>
    <rPh sb="2" eb="3">
      <t>シュ</t>
    </rPh>
    <rPh sb="4" eb="6">
      <t>チョクゲキ</t>
    </rPh>
    <rPh sb="7" eb="9">
      <t>バクフウ</t>
    </rPh>
    <rPh sb="10" eb="11">
      <t>オナ</t>
    </rPh>
    <rPh sb="25" eb="27">
      <t>カキ</t>
    </rPh>
    <rPh sb="28" eb="29">
      <t>ツボ</t>
    </rPh>
    <rPh sb="30" eb="33">
      <t>コウゲキリョク</t>
    </rPh>
    <rPh sb="39" eb="41">
      <t>ゴウケイ</t>
    </rPh>
    <phoneticPr fontId="1"/>
  </si>
  <si>
    <t>獅子族の戦士</t>
  </si>
  <si>
    <t>火炎壺：炎（200+｢補   炎 ｣の130％)</t>
    <rPh sb="0" eb="2">
      <t>カエン</t>
    </rPh>
    <rPh sb="2" eb="3">
      <t>ツボ</t>
    </rPh>
    <rPh sb="4" eb="5">
      <t>ホノオ</t>
    </rPh>
    <rPh sb="15" eb="16">
      <t>ホノオ</t>
    </rPh>
    <phoneticPr fontId="1"/>
  </si>
  <si>
    <t>黒火壺：炎（240+｢補   炎 ｣の150％)</t>
    <rPh sb="0" eb="1">
      <t>クロ</t>
    </rPh>
    <rPh sb="1" eb="2">
      <t>ヒ</t>
    </rPh>
    <rPh sb="2" eb="3">
      <t>ツボ</t>
    </rPh>
    <rPh sb="4" eb="5">
      <t>ホノオ</t>
    </rPh>
    <rPh sb="11" eb="12">
      <t>ホ</t>
    </rPh>
    <rPh sb="15" eb="16">
      <t>ホノオ</t>
    </rPh>
    <phoneticPr fontId="1"/>
  </si>
  <si>
    <t>獅子族の金戦士</t>
  </si>
  <si>
    <t>魔力壺：魔（200+｢補 魔法｣の130％)</t>
    <rPh sb="0" eb="2">
      <t>マリョク</t>
    </rPh>
    <rPh sb="2" eb="3">
      <t>ツボ</t>
    </rPh>
    <rPh sb="4" eb="5">
      <t>マ</t>
    </rPh>
    <rPh sb="13" eb="15">
      <t>マホウ</t>
    </rPh>
    <phoneticPr fontId="1"/>
  </si>
  <si>
    <t>バジリスク(大)</t>
  </si>
  <si>
    <t>雷   壺：雷（200+｢補   雷 ｣の130％)</t>
    <rPh sb="0" eb="1">
      <t>カミナリ</t>
    </rPh>
    <rPh sb="4" eb="5">
      <t>ツボ</t>
    </rPh>
    <rPh sb="6" eb="7">
      <t>カミナリ</t>
    </rPh>
    <rPh sb="17" eb="18">
      <t>カミナリ</t>
    </rPh>
    <phoneticPr fontId="1"/>
  </si>
  <si>
    <t>蠍のナジカ</t>
  </si>
  <si>
    <t>漆黒壺：闇（200+｢補   闇 ｣の130％)</t>
    <rPh sb="0" eb="2">
      <t>シッコク</t>
    </rPh>
    <rPh sb="2" eb="3">
      <t>ツボ</t>
    </rPh>
    <rPh sb="4" eb="5">
      <t>ヤミ</t>
    </rPh>
    <rPh sb="15" eb="16">
      <t>ヤミ</t>
    </rPh>
    <phoneticPr fontId="1"/>
  </si>
  <si>
    <t>ファロスの扉道</t>
  </si>
  <si>
    <t>狩猟ネズミ</t>
  </si>
  <si>
    <t>投げナイフ：刺（180+「攻撃 技量」の26％) モーション値0.85</t>
    <rPh sb="0" eb="1">
      <t>ナ</t>
    </rPh>
    <rPh sb="6" eb="7">
      <t>シ</t>
    </rPh>
    <rPh sb="13" eb="15">
      <t>コウゲキ</t>
    </rPh>
    <rPh sb="16" eb="18">
      <t>ギリョウ</t>
    </rPh>
    <rPh sb="30" eb="31">
      <t>チ</t>
    </rPh>
    <phoneticPr fontId="1"/>
  </si>
  <si>
    <t>獣人騎士</t>
  </si>
  <si>
    <t>毒血ナイフ：刺（120+「攻撃 技量」の26％) モーション値0.85</t>
    <rPh sb="0" eb="1">
      <t>ドク</t>
    </rPh>
    <rPh sb="1" eb="2">
      <t>チ</t>
    </rPh>
    <rPh sb="6" eb="7">
      <t>シ</t>
    </rPh>
    <rPh sb="30" eb="31">
      <t>チ</t>
    </rPh>
    <phoneticPr fontId="1"/>
  </si>
  <si>
    <t>射手のガイラム</t>
  </si>
  <si>
    <t>ゲルムの戦士</t>
  </si>
  <si>
    <t>●その他の攻撃力</t>
    <rPh sb="3" eb="4">
      <t>タ</t>
    </rPh>
    <rPh sb="5" eb="8">
      <t>コウゲキリョク</t>
    </rPh>
    <phoneticPr fontId="1"/>
  </si>
  <si>
    <t>ゲルムの民</t>
  </si>
  <si>
    <t>棘の指輪：被ダメージ量により?変動（最大：物理攻撃力210 モーション値1.00）3発撃つ</t>
    <rPh sb="0" eb="1">
      <t>トゲ</t>
    </rPh>
    <rPh sb="2" eb="4">
      <t>ユビワ</t>
    </rPh>
    <rPh sb="5" eb="6">
      <t>ヒ</t>
    </rPh>
    <rPh sb="10" eb="11">
      <t>リョウ</t>
    </rPh>
    <rPh sb="15" eb="17">
      <t>ヘンドウ</t>
    </rPh>
    <rPh sb="18" eb="20">
      <t>サイダイ</t>
    </rPh>
    <rPh sb="21" eb="23">
      <t>ブツリ</t>
    </rPh>
    <rPh sb="23" eb="25">
      <t>コウゲキ</t>
    </rPh>
    <rPh sb="25" eb="26">
      <t>リョク</t>
    </rPh>
    <rPh sb="35" eb="36">
      <t>チ</t>
    </rPh>
    <rPh sb="42" eb="43">
      <t>ハツ</t>
    </rPh>
    <rPh sb="43" eb="44">
      <t>ウ</t>
    </rPh>
    <phoneticPr fontId="1"/>
  </si>
  <si>
    <t>古い太陽の指輪：物理攻撃力380(炎属性は無し)　モーション値1.00</t>
    <rPh sb="0" eb="1">
      <t>フル</t>
    </rPh>
    <rPh sb="2" eb="4">
      <t>タイヨウ</t>
    </rPh>
    <rPh sb="5" eb="7">
      <t>ユビワ</t>
    </rPh>
    <rPh sb="8" eb="10">
      <t>ブツリ</t>
    </rPh>
    <rPh sb="10" eb="13">
      <t>コウゲキリョク</t>
    </rPh>
    <rPh sb="17" eb="18">
      <t>ホノオ</t>
    </rPh>
    <rPh sb="18" eb="20">
      <t>ゾクセイ</t>
    </rPh>
    <rPh sb="21" eb="22">
      <t>ナ</t>
    </rPh>
    <rPh sb="30" eb="31">
      <t>アタイ</t>
    </rPh>
    <phoneticPr fontId="1"/>
  </si>
  <si>
    <t>ネズミの王の試練</t>
  </si>
  <si>
    <t>竜頭ブレス：物理攻撃力100(炎属性は無し)　モーション値1.00</t>
    <rPh sb="0" eb="2">
      <t>リュウズ</t>
    </rPh>
    <rPh sb="8" eb="11">
      <t>コウゲキリョク</t>
    </rPh>
    <rPh sb="28" eb="29">
      <t>チ</t>
    </rPh>
    <phoneticPr fontId="1"/>
  </si>
  <si>
    <r>
      <t>※３つとも</t>
    </r>
    <r>
      <rPr>
        <sz val="11"/>
        <color rgb="FFFF0000"/>
        <rFont val="ＭＳ Ｐゴシック"/>
        <family val="3"/>
        <charset val="128"/>
        <scheme val="minor"/>
      </rPr>
      <t>斬打刺に属さない物理</t>
    </r>
    <r>
      <rPr>
        <sz val="11"/>
        <color theme="1"/>
        <rFont val="ＭＳ Ｐゴシック"/>
        <family val="2"/>
        <scheme val="minor"/>
      </rPr>
      <t>属性。デモンズや前作の標準属性のようなものか。</t>
    </r>
    <rPh sb="5" eb="8">
      <t>ザンダシ</t>
    </rPh>
    <rPh sb="9" eb="10">
      <t>ゾク</t>
    </rPh>
    <rPh sb="13" eb="15">
      <t>ブツリ</t>
    </rPh>
    <rPh sb="15" eb="17">
      <t>ゾクセイ</t>
    </rPh>
    <rPh sb="23" eb="25">
      <t>ゼンサク</t>
    </rPh>
    <rPh sb="26" eb="28">
      <t>ヒョウジュン</t>
    </rPh>
    <rPh sb="28" eb="30">
      <t>ゾクセイ</t>
    </rPh>
    <phoneticPr fontId="1"/>
  </si>
  <si>
    <t>牙獣</t>
  </si>
  <si>
    <t>輝石街ジェルドラ</t>
  </si>
  <si>
    <t>突進中：20％</t>
  </si>
  <si>
    <t>例：古い太陽の指輪の爆発で聖壁の兵(聖壁の都 サルヴァ)に与えられるダメージ計算</t>
    <rPh sb="0" eb="1">
      <t>レイ</t>
    </rPh>
    <rPh sb="2" eb="3">
      <t>フル</t>
    </rPh>
    <rPh sb="4" eb="6">
      <t>タイヨウ</t>
    </rPh>
    <rPh sb="7" eb="9">
      <t>ユビワ</t>
    </rPh>
    <rPh sb="10" eb="12">
      <t>バクハツ</t>
    </rPh>
    <rPh sb="13" eb="14">
      <t>セイ</t>
    </rPh>
    <rPh sb="14" eb="15">
      <t>ヘキ</t>
    </rPh>
    <rPh sb="16" eb="17">
      <t>ヘイ</t>
    </rPh>
    <rPh sb="18" eb="19">
      <t>セイ</t>
    </rPh>
    <rPh sb="19" eb="20">
      <t>ヘキ</t>
    </rPh>
    <rPh sb="21" eb="22">
      <t>ミヤコ</t>
    </rPh>
    <rPh sb="29" eb="30">
      <t>アタ</t>
    </rPh>
    <rPh sb="38" eb="40">
      <t>ケイサン</t>
    </rPh>
    <phoneticPr fontId="1"/>
  </si>
  <si>
    <t>不死喰い</t>
  </si>
  <si>
    <t>攻撃力-DF：380-102=278、間接物理攻撃80％：278*0.80≒222     222ダメージ</t>
    <rPh sb="0" eb="3">
      <t>コウゲキリョク</t>
    </rPh>
    <rPh sb="19" eb="21">
      <t>カンセツ</t>
    </rPh>
    <rPh sb="21" eb="23">
      <t>ブツリ</t>
    </rPh>
    <rPh sb="23" eb="25">
      <t>コウゲキ</t>
    </rPh>
    <phoneticPr fontId="1"/>
  </si>
  <si>
    <t>農夫亡者</t>
  </si>
  <si>
    <t>公のフレイディア
（道中出現時）</t>
  </si>
  <si>
    <t>公の蜘蛛</t>
  </si>
  <si>
    <t>亡者司祭・黒体</t>
  </si>
  <si>
    <t>自己強化：DF151</t>
  </si>
  <si>
    <t>彷徨い術師</t>
  </si>
  <si>
    <t>亡者司祭</t>
  </si>
  <si>
    <t>這いずり亡者</t>
  </si>
  <si>
    <t>亡者魔術師(白)</t>
  </si>
  <si>
    <t>寄生蜘蛛</t>
  </si>
  <si>
    <t>つるはし徘徊霊</t>
  </si>
  <si>
    <t>公のフレイディア</t>
  </si>
  <si>
    <t>ジェルドラの民</t>
  </si>
  <si>
    <t>首なしヴァンガル</t>
  </si>
  <si>
    <t>聖人墓所</t>
  </si>
  <si>
    <t>犬ネズミ</t>
  </si>
  <si>
    <t>探索者ロイ</t>
  </si>
  <si>
    <t>ネズミの王の尖兵</t>
  </si>
  <si>
    <t>膨張犬</t>
  </si>
  <si>
    <t>クズ底</t>
  </si>
  <si>
    <t>肉断ちのマリダ</t>
  </si>
  <si>
    <t>腐食蟲</t>
  </si>
  <si>
    <t>黒喰い</t>
  </si>
  <si>
    <t>黒渓谷</t>
  </si>
  <si>
    <t>穴蟲</t>
  </si>
  <si>
    <t>※間接攻撃耐性</t>
    <rPh sb="1" eb="3">
      <t>カンセツ</t>
    </rPh>
    <rPh sb="3" eb="5">
      <t>コウゲキ</t>
    </rPh>
    <rPh sb="5" eb="7">
      <t>タイセイ</t>
    </rPh>
    <phoneticPr fontId="1"/>
  </si>
  <si>
    <t>巨人兵</t>
  </si>
  <si>
    <t>腐れ</t>
  </si>
  <si>
    <t>冬の祠</t>
  </si>
  <si>
    <t>王城ドラングレイグ</t>
  </si>
  <si>
    <t>ザインの兵</t>
  </si>
  <si>
    <t>石像兵士</t>
  </si>
  <si>
    <t>無名の簒奪者</t>
  </si>
  <si>
    <t>石像騎士</t>
  </si>
  <si>
    <t>王の回廊</t>
  </si>
  <si>
    <t>鏡の騎士</t>
  </si>
  <si>
    <t>鏡の従僕</t>
  </si>
  <si>
    <t>アマナの祭壇</t>
  </si>
  <si>
    <t>アマナの異形</t>
  </si>
  <si>
    <t>古竜院の巡礼</t>
  </si>
  <si>
    <t>アマナの巫女</t>
  </si>
  <si>
    <t>毒角大蟲</t>
  </si>
  <si>
    <t>奇妙なキンドロ</t>
  </si>
  <si>
    <t>唄うデーモン</t>
  </si>
  <si>
    <t>不死廟</t>
  </si>
  <si>
    <t>不死廟の騎士</t>
  </si>
  <si>
    <t>レディアの魔女</t>
  </si>
  <si>
    <t>壁憑き</t>
  </si>
  <si>
    <t>武器攻撃：50％</t>
  </si>
  <si>
    <t>レディアの呪術師</t>
  </si>
  <si>
    <t>王盾ヴェルスタッド</t>
  </si>
  <si>
    <r>
      <rPr>
        <sz val="11"/>
        <rFont val="ＭＳ Ｐゴシック"/>
        <family val="3"/>
        <charset val="128"/>
        <scheme val="minor"/>
      </rPr>
      <t xml:space="preserve">1つ減る毎に半減
</t>
    </r>
    <r>
      <rPr>
        <sz val="11"/>
        <color theme="9"/>
        <rFont val="ＭＳ Ｐゴシック"/>
        <family val="3"/>
        <charset val="128"/>
        <scheme val="minor"/>
      </rPr>
      <t>間接攻撃85％</t>
    </r>
    <rPh sb="2" eb="3">
      <t>ヘ</t>
    </rPh>
    <rPh sb="4" eb="5">
      <t>ゴト</t>
    </rPh>
    <rPh sb="6" eb="8">
      <t>ハンゲン</t>
    </rPh>
    <phoneticPr fontId="1"/>
  </si>
  <si>
    <t>アン・ディールの館</t>
  </si>
  <si>
    <t>竜の学徒</t>
  </si>
  <si>
    <t>護り竜</t>
  </si>
  <si>
    <t>護り竜の巣</t>
  </si>
  <si>
    <t>祭祀場</t>
  </si>
  <si>
    <t>自己強化：DF162</t>
  </si>
  <si>
    <t>竜の番兵</t>
  </si>
  <si>
    <t>大盾ｶﾞｰﾄﾞ中：70%</t>
  </si>
  <si>
    <t>竜の牙ウィアード</t>
  </si>
  <si>
    <t>古の竜</t>
  </si>
  <si>
    <t>下級兵</t>
  </si>
  <si>
    <t>巨人の記憶</t>
  </si>
  <si>
    <t>王国兵</t>
  </si>
  <si>
    <t>巨人の王</t>
  </si>
  <si>
    <t>玉座の監視者</t>
  </si>
  <si>
    <t>渇望の玉座</t>
  </si>
  <si>
    <t>玉座の守護者</t>
  </si>
  <si>
    <t>デュナシャンドラ</t>
  </si>
  <si>
    <t>古き闇の穴</t>
  </si>
  <si>
    <t>妖木</t>
    <rPh sb="0" eb="1">
      <t>ヨウ</t>
    </rPh>
    <phoneticPr fontId="1"/>
  </si>
  <si>
    <t>闇潜み</t>
  </si>
  <si>
    <t>マデューラ</t>
  </si>
  <si>
    <t>聖壁の兵</t>
  </si>
  <si>
    <t>聖壁の都
サルヴァ</t>
  </si>
  <si>
    <r>
      <t>竜血騎士を除くDLC1～3内のエネミー全て：</t>
    </r>
    <r>
      <rPr>
        <sz val="11"/>
        <color rgb="FFFF0000"/>
        <rFont val="ＭＳ Ｐゴシック"/>
        <family val="3"/>
        <charset val="128"/>
        <scheme val="minor"/>
      </rPr>
      <t>※間接攻撃耐性</t>
    </r>
    <rPh sb="0" eb="1">
      <t>リュウ</t>
    </rPh>
    <rPh sb="1" eb="2">
      <t>ケツ</t>
    </rPh>
    <rPh sb="2" eb="4">
      <t>キシ</t>
    </rPh>
    <rPh sb="5" eb="6">
      <t>ノゾ</t>
    </rPh>
    <rPh sb="13" eb="14">
      <t>ナイ</t>
    </rPh>
    <rPh sb="19" eb="20">
      <t>スベ</t>
    </rPh>
    <phoneticPr fontId="1"/>
  </si>
  <si>
    <t>酸蟲</t>
  </si>
  <si>
    <t>石はこび</t>
  </si>
  <si>
    <t>聖壁の守護騎士
下段：透明状態</t>
  </si>
  <si>
    <t>竜の聖壁</t>
  </si>
  <si>
    <t>聖壁の鍵が落ちている部屋に三体いる守護騎士の本体は右手前、左中央、奥中央</t>
    <rPh sb="0" eb="1">
      <t>セイ</t>
    </rPh>
    <rPh sb="1" eb="2">
      <t>ヘキ</t>
    </rPh>
    <rPh sb="3" eb="4">
      <t>カギ</t>
    </rPh>
    <rPh sb="5" eb="6">
      <t>オ</t>
    </rPh>
    <rPh sb="10" eb="12">
      <t>ヘヤ</t>
    </rPh>
    <rPh sb="13" eb="15">
      <t>サンタイ</t>
    </rPh>
    <rPh sb="17" eb="19">
      <t>シュゴ</t>
    </rPh>
    <rPh sb="19" eb="21">
      <t>キシ</t>
    </rPh>
    <rPh sb="22" eb="24">
      <t>ホンタイ</t>
    </rPh>
    <rPh sb="25" eb="26">
      <t>ミギ</t>
    </rPh>
    <rPh sb="26" eb="28">
      <t>テマエ</t>
    </rPh>
    <rPh sb="29" eb="30">
      <t>ヒダリ</t>
    </rPh>
    <rPh sb="30" eb="32">
      <t>チュウオウ</t>
    </rPh>
    <rPh sb="33" eb="34">
      <t>オク</t>
    </rPh>
    <rPh sb="34" eb="36">
      <t>チュウオウ</t>
    </rPh>
    <phoneticPr fontId="1"/>
  </si>
  <si>
    <t>聖壁の巫女</t>
  </si>
  <si>
    <t>鉄壁のバルド</t>
  </si>
  <si>
    <t>道化のトーマス
下段：鉄の体</t>
  </si>
  <si>
    <t>鉄の体の効果(トーマスの耐性変化からの推測)</t>
    <rPh sb="0" eb="1">
      <t>テツ</t>
    </rPh>
    <rPh sb="2" eb="3">
      <t>カラダ</t>
    </rPh>
    <rPh sb="4" eb="6">
      <t>コウカ</t>
    </rPh>
    <rPh sb="12" eb="14">
      <t>タイセイ</t>
    </rPh>
    <rPh sb="14" eb="16">
      <t>ヘンカ</t>
    </rPh>
    <rPh sb="19" eb="21">
      <t>スイソク</t>
    </rPh>
    <phoneticPr fontId="1"/>
  </si>
  <si>
    <t>斬・打・刺防御・強靭度100up,炎防御～呪い耐性200up,さらに全属性ダメージ4割カット</t>
    <rPh sb="0" eb="1">
      <t>ザン</t>
    </rPh>
    <rPh sb="2" eb="3">
      <t>ダ</t>
    </rPh>
    <rPh sb="4" eb="5">
      <t>シ</t>
    </rPh>
    <rPh sb="5" eb="7">
      <t>ボウギョ</t>
    </rPh>
    <rPh sb="8" eb="10">
      <t>キョウジン</t>
    </rPh>
    <rPh sb="10" eb="11">
      <t>ド</t>
    </rPh>
    <rPh sb="17" eb="18">
      <t>ホノオ</t>
    </rPh>
    <rPh sb="18" eb="20">
      <t>ボウギョ</t>
    </rPh>
    <rPh sb="21" eb="22">
      <t>ノロ</t>
    </rPh>
    <rPh sb="23" eb="25">
      <t>タイセイ</t>
    </rPh>
    <rPh sb="34" eb="35">
      <t>ゼン</t>
    </rPh>
    <rPh sb="35" eb="37">
      <t>ゾクセイ</t>
    </rPh>
    <rPh sb="42" eb="43">
      <t>ワリ</t>
    </rPh>
    <phoneticPr fontId="1"/>
  </si>
  <si>
    <t>なりそこない</t>
  </si>
  <si>
    <t>竜血騎士</t>
  </si>
  <si>
    <t>穢れのエレナ</t>
  </si>
  <si>
    <t>眠り竜の褥</t>
  </si>
  <si>
    <t>←無名の戦士？</t>
    <rPh sb="1" eb="3">
      <t>ムメイ</t>
    </rPh>
    <rPh sb="4" eb="6">
      <t>センシ</t>
    </rPh>
    <phoneticPr fontId="1"/>
  </si>
  <si>
    <t>眠り竜シン</t>
  </si>
  <si>
    <t>死者の洞</t>
  </si>
  <si>
    <t>石はこび(石化)</t>
  </si>
  <si>
    <t>冒された盗掘者</t>
  </si>
  <si>
    <t>古い戦士ウォーグ</t>
  </si>
  <si>
    <t>古い探索者セラ</t>
  </si>
  <si>
    <t>煤の戦士</t>
  </si>
  <si>
    <t>灰塗れ：50％</t>
    <rPh sb="0" eb="1">
      <t>ハイ</t>
    </rPh>
    <rPh sb="1" eb="2">
      <t>マミ</t>
    </rPh>
    <phoneticPr fontId="1"/>
  </si>
  <si>
    <t>樽はこび</t>
  </si>
  <si>
    <t>うつろの鎧</t>
  </si>
  <si>
    <t>←探索者？</t>
    <rPh sb="1" eb="3">
      <t>タンサク</t>
    </rPh>
    <rPh sb="3" eb="4">
      <t>シャ</t>
    </rPh>
    <phoneticPr fontId="1"/>
  </si>
  <si>
    <t>鉄戦士</t>
  </si>
  <si>
    <t>煙の術師</t>
  </si>
  <si>
    <t>大熱兵士</t>
  </si>
  <si>
    <t>剣士レイチェル</t>
    <rPh sb="0" eb="2">
      <t>ケンシ</t>
    </rPh>
    <phoneticPr fontId="1"/>
  </si>
  <si>
    <t>暗殺者マルドロ</t>
    <rPh sb="0" eb="3">
      <t>アンサツシャ</t>
    </rPh>
    <phoneticPr fontId="1"/>
  </si>
  <si>
    <t>彷徨う者たち</t>
    <rPh sb="0" eb="2">
      <t>サマヨ</t>
    </rPh>
    <rPh sb="3" eb="4">
      <t>モノ</t>
    </rPh>
    <phoneticPr fontId="1"/>
  </si>
  <si>
    <t>結晶トカゲ</t>
    <rPh sb="0" eb="2">
      <t>ケッショウ</t>
    </rPh>
    <phoneticPr fontId="1"/>
  </si>
  <si>
    <t>煙の騎士</t>
  </si>
  <si>
    <t>アーロン騎士</t>
    <rPh sb="4" eb="6">
      <t>キシ</t>
    </rPh>
    <phoneticPr fontId="1"/>
  </si>
  <si>
    <t>鉄の古王の記憶</t>
  </si>
  <si>
    <t>炎トカゲ</t>
    <rPh sb="0" eb="1">
      <t>ホノオ</t>
    </rPh>
    <phoneticPr fontId="1"/>
  </si>
  <si>
    <t>騎士アーロン</t>
  </si>
  <si>
    <t>煤の戦士</t>
    <rPh sb="0" eb="1">
      <t>スス</t>
    </rPh>
    <rPh sb="2" eb="4">
      <t>センシ</t>
    </rPh>
    <phoneticPr fontId="1"/>
  </si>
  <si>
    <t>鉄の回廊</t>
  </si>
  <si>
    <t>星占い術師</t>
  </si>
  <si>
    <t>うつろの鎧</t>
    <rPh sb="4" eb="5">
      <t>ヨロイ</t>
    </rPh>
    <phoneticPr fontId="1"/>
  </si>
  <si>
    <t>黒体：DF159</t>
    <rPh sb="0" eb="1">
      <t>クロ</t>
    </rPh>
    <rPh sb="1" eb="2">
      <t>タイ</t>
    </rPh>
    <phoneticPr fontId="1"/>
  </si>
  <si>
    <t>近道一回目檻のアイテム：楔石の大欠片*7</t>
    <rPh sb="0" eb="2">
      <t>チカミチ</t>
    </rPh>
    <rPh sb="2" eb="5">
      <t>イッカイメ</t>
    </rPh>
    <rPh sb="5" eb="6">
      <t>オリ</t>
    </rPh>
    <rPh sb="12" eb="13">
      <t>クサビ</t>
    </rPh>
    <rPh sb="13" eb="14">
      <t>イシ</t>
    </rPh>
    <rPh sb="15" eb="16">
      <t>オオ</t>
    </rPh>
    <rPh sb="16" eb="18">
      <t>カケラ</t>
    </rPh>
    <phoneticPr fontId="1"/>
  </si>
  <si>
    <t>鉄戦士</t>
    <rPh sb="0" eb="1">
      <t>テツ</t>
    </rPh>
    <rPh sb="1" eb="3">
      <t>センシ</t>
    </rPh>
    <phoneticPr fontId="1"/>
  </si>
  <si>
    <t>黒体：DF106</t>
    <rPh sb="0" eb="1">
      <t>クロ</t>
    </rPh>
    <rPh sb="1" eb="2">
      <t>タイ</t>
    </rPh>
    <phoneticPr fontId="1"/>
  </si>
  <si>
    <t>近道二回目檻のアイテム：愚者の香料*1、たいまつ*5</t>
    <rPh sb="2" eb="5">
      <t>ニカイメ</t>
    </rPh>
    <rPh sb="5" eb="6">
      <t>オリ</t>
    </rPh>
    <phoneticPr fontId="1"/>
  </si>
  <si>
    <t>近道から外れたアイテム：真紅の水*2、萎びた黄昏草*2、干からびた根*1</t>
    <rPh sb="0" eb="2">
      <t>チカミチ</t>
    </rPh>
    <rPh sb="4" eb="5">
      <t>ハズ</t>
    </rPh>
    <rPh sb="12" eb="14">
      <t>シンク</t>
    </rPh>
    <rPh sb="15" eb="16">
      <t>ミズ</t>
    </rPh>
    <rPh sb="19" eb="20">
      <t>シナ</t>
    </rPh>
    <rPh sb="22" eb="24">
      <t>タソガレ</t>
    </rPh>
    <rPh sb="24" eb="25">
      <t>ソウ</t>
    </rPh>
    <rPh sb="28" eb="29">
      <t>ヒ</t>
    </rPh>
    <rPh sb="33" eb="34">
      <t>ネ</t>
    </rPh>
    <phoneticPr fontId="1"/>
  </si>
  <si>
    <t>魔術剣士</t>
    <rPh sb="0" eb="2">
      <t>マジュツ</t>
    </rPh>
    <rPh sb="2" eb="4">
      <t>ケンシ</t>
    </rPh>
    <phoneticPr fontId="1"/>
  </si>
  <si>
    <t>凍てついた
エス・ロイエス</t>
    <rPh sb="0" eb="1">
      <t>イ</t>
    </rPh>
    <phoneticPr fontId="1"/>
  </si>
  <si>
    <t>魔術剣士・氷</t>
    <rPh sb="0" eb="2">
      <t>マジュツ</t>
    </rPh>
    <rPh sb="2" eb="4">
      <t>ケンシ</t>
    </rPh>
    <rPh sb="5" eb="6">
      <t>コオリ</t>
    </rPh>
    <phoneticPr fontId="1"/>
  </si>
  <si>
    <t>壁守人</t>
    <rPh sb="0" eb="1">
      <t>カベ</t>
    </rPh>
    <rPh sb="1" eb="3">
      <t>モリト</t>
    </rPh>
    <phoneticPr fontId="1"/>
  </si>
  <si>
    <t>壁の衛兵</t>
    <rPh sb="0" eb="1">
      <t>カベ</t>
    </rPh>
    <rPh sb="2" eb="4">
      <t>エイヘイ</t>
    </rPh>
    <phoneticPr fontId="1"/>
  </si>
  <si>
    <t>巫女の従者</t>
    <rPh sb="0" eb="2">
      <t>ミコ</t>
    </rPh>
    <rPh sb="3" eb="5">
      <t>ジュウシャ</t>
    </rPh>
    <phoneticPr fontId="1"/>
  </si>
  <si>
    <t>王の仔アーヴァ</t>
    <rPh sb="0" eb="1">
      <t>オウ</t>
    </rPh>
    <rPh sb="2" eb="3">
      <t>コ</t>
    </rPh>
    <phoneticPr fontId="1"/>
  </si>
  <si>
    <t>氷ネズミ</t>
    <rPh sb="0" eb="1">
      <t>コオリ</t>
    </rPh>
    <phoneticPr fontId="1"/>
  </si>
  <si>
    <t>妖木</t>
    <rPh sb="0" eb="2">
      <t>ヨウボク</t>
    </rPh>
    <phoneticPr fontId="1"/>
  </si>
  <si>
    <t>貪りデーモン</t>
    <rPh sb="0" eb="1">
      <t>ムサボ</t>
    </rPh>
    <phoneticPr fontId="1"/>
  </si>
  <si>
    <t>模造巨人</t>
    <rPh sb="0" eb="2">
      <t>モゾウ</t>
    </rPh>
    <rPh sb="2" eb="4">
      <t>キョジン</t>
    </rPh>
    <phoneticPr fontId="1"/>
  </si>
  <si>
    <t>流罪の執行者</t>
    <rPh sb="0" eb="2">
      <t>ルザイ</t>
    </rPh>
    <rPh sb="3" eb="6">
      <t>シッコウシャ</t>
    </rPh>
    <phoneticPr fontId="1"/>
  </si>
  <si>
    <t>貪欲者</t>
    <rPh sb="0" eb="2">
      <t>ドンヨク</t>
    </rPh>
    <rPh sb="2" eb="3">
      <t>シャ</t>
    </rPh>
    <phoneticPr fontId="1"/>
  </si>
  <si>
    <t>追放術師ドナ</t>
  </si>
  <si>
    <t>古き混沌</t>
    <rPh sb="0" eb="1">
      <t>フル</t>
    </rPh>
    <rPh sb="2" eb="4">
      <t>コントン</t>
    </rPh>
    <phoneticPr fontId="1"/>
  </si>
  <si>
    <t>灼けた白王</t>
    <rPh sb="0" eb="1">
      <t>ヤ</t>
    </rPh>
    <rPh sb="3" eb="4">
      <t>シロ</t>
    </rPh>
    <rPh sb="4" eb="5">
      <t>オウ</t>
    </rPh>
    <phoneticPr fontId="1"/>
  </si>
  <si>
    <t>氷馬</t>
    <rPh sb="0" eb="1">
      <t>ヒョウ</t>
    </rPh>
    <rPh sb="1" eb="2">
      <t>マ</t>
    </rPh>
    <phoneticPr fontId="1"/>
  </si>
  <si>
    <t>壁外の雪原</t>
    <rPh sb="0" eb="1">
      <t>ヘキ</t>
    </rPh>
    <rPh sb="1" eb="2">
      <t>ガイ</t>
    </rPh>
    <rPh sb="3" eb="5">
      <t>セツゲン</t>
    </rPh>
    <phoneticPr fontId="1"/>
  </si>
  <si>
    <t>追放された戦士</t>
    <rPh sb="0" eb="2">
      <t>ツイホウ</t>
    </rPh>
    <rPh sb="5" eb="7">
      <t>センシ</t>
    </rPh>
    <phoneticPr fontId="1"/>
  </si>
  <si>
    <t>壁守人</t>
    <rPh sb="0" eb="1">
      <t>カベ</t>
    </rPh>
    <rPh sb="1" eb="3">
      <t>モリビト</t>
    </rPh>
    <phoneticPr fontId="1"/>
  </si>
  <si>
    <t>王の仔ザレン</t>
    <rPh sb="0" eb="1">
      <t>オウ</t>
    </rPh>
    <rPh sb="2" eb="3">
      <t>コ</t>
    </rPh>
    <phoneticPr fontId="1"/>
  </si>
  <si>
    <t>王の仔ラド</t>
    <rPh sb="0" eb="1">
      <t>オウ</t>
    </rPh>
    <rPh sb="2" eb="3">
      <t>コ</t>
    </rPh>
    <phoneticPr fontId="1"/>
  </si>
  <si>
    <t>斬防</t>
    <rPh sb="0" eb="1">
      <t>ザン</t>
    </rPh>
    <rPh sb="1" eb="2">
      <t>ボウ</t>
    </rPh>
    <phoneticPr fontId="1"/>
  </si>
  <si>
    <t>打防</t>
    <rPh sb="0" eb="1">
      <t>ダ</t>
    </rPh>
    <rPh sb="1" eb="2">
      <t>ボウ</t>
    </rPh>
    <phoneticPr fontId="1"/>
  </si>
  <si>
    <t>刺防</t>
    <rPh sb="0" eb="1">
      <t>シ</t>
    </rPh>
    <rPh sb="1" eb="2">
      <t>ボウ</t>
    </rPh>
    <phoneticPr fontId="1"/>
  </si>
  <si>
    <t>炎防</t>
    <rPh sb="0" eb="1">
      <t>ホノオ</t>
    </rPh>
    <rPh sb="1" eb="2">
      <t>ボウ</t>
    </rPh>
    <phoneticPr fontId="1"/>
  </si>
  <si>
    <t>魔防</t>
    <rPh sb="0" eb="1">
      <t>マ</t>
    </rPh>
    <phoneticPr fontId="1"/>
  </si>
  <si>
    <t>雷防</t>
    <rPh sb="0" eb="1">
      <t>カミナリ</t>
    </rPh>
    <phoneticPr fontId="1"/>
  </si>
  <si>
    <t>闇防</t>
    <rPh sb="0" eb="1">
      <t>ヤミ</t>
    </rPh>
    <phoneticPr fontId="1"/>
  </si>
  <si>
    <t>玉</t>
    <rPh sb="0" eb="1">
      <t>タマ</t>
    </rPh>
    <phoneticPr fontId="1"/>
  </si>
  <si>
    <t>衝撃波</t>
    <rPh sb="0" eb="3">
      <t>ショウゲキハ</t>
    </rPh>
    <phoneticPr fontId="1"/>
  </si>
  <si>
    <t>闇の踊り</t>
    <rPh sb="0" eb="1">
      <t>ヤミ</t>
    </rPh>
    <rPh sb="2" eb="3">
      <t>オド</t>
    </rPh>
    <phoneticPr fontId="1"/>
  </si>
  <si>
    <t>小ダメ10Hit</t>
    <rPh sb="0" eb="1">
      <t>ショウ</t>
    </rPh>
    <phoneticPr fontId="1"/>
  </si>
  <si>
    <t>大ダメ4Hit</t>
    <rPh sb="0" eb="1">
      <t>ダイ</t>
    </rPh>
    <phoneticPr fontId="1"/>
  </si>
  <si>
    <t>小さな
吸精の光</t>
    <rPh sb="0" eb="1">
      <t>チイ</t>
    </rPh>
    <rPh sb="4" eb="5">
      <t>キュウ</t>
    </rPh>
    <rPh sb="5" eb="6">
      <t>セイ</t>
    </rPh>
    <rPh sb="7" eb="8">
      <t>ヒカリ</t>
    </rPh>
    <phoneticPr fontId="1"/>
  </si>
  <si>
    <t>5001～</t>
    <phoneticPr fontId="1"/>
  </si>
  <si>
    <t>3501～5000</t>
    <phoneticPr fontId="1"/>
  </si>
  <si>
    <t>2001～3500</t>
    <phoneticPr fontId="1"/>
  </si>
  <si>
    <t>1～2000</t>
    <phoneticPr fontId="1"/>
  </si>
  <si>
    <t>ソウル0</t>
    <phoneticPr fontId="1"/>
  </si>
  <si>
    <t>絶頂</t>
    <rPh sb="0" eb="2">
      <t>ゼッチョウ</t>
    </rPh>
    <phoneticPr fontId="1"/>
  </si>
  <si>
    <t>ソウルの大きな共鳴</t>
    <rPh sb="4" eb="5">
      <t>オオ</t>
    </rPh>
    <rPh sb="7" eb="9">
      <t>キョウメイ</t>
    </rPh>
    <phoneticPr fontId="1"/>
  </si>
  <si>
    <t>ソウルの共鳴</t>
    <rPh sb="4" eb="6">
      <t>キョウメイ</t>
    </rPh>
    <phoneticPr fontId="1"/>
  </si>
  <si>
    <t>2Hit目から</t>
    <rPh sb="4" eb="5">
      <t>メ</t>
    </rPh>
    <phoneticPr fontId="1"/>
  </si>
  <si>
    <t>1Hit目</t>
    <rPh sb="4" eb="5">
      <t>メ</t>
    </rPh>
    <phoneticPr fontId="1"/>
  </si>
  <si>
    <t>闇の嵐
(11Hit)</t>
    <rPh sb="0" eb="1">
      <t>ヤミ</t>
    </rPh>
    <rPh sb="2" eb="3">
      <t>アラシ</t>
    </rPh>
    <phoneticPr fontId="1"/>
  </si>
  <si>
    <t>根元</t>
    <rPh sb="0" eb="2">
      <t>ネモト</t>
    </rPh>
    <phoneticPr fontId="1"/>
  </si>
  <si>
    <t>根元+柱</t>
    <rPh sb="0" eb="2">
      <t>ネモト</t>
    </rPh>
    <rPh sb="3" eb="4">
      <t>ハシラ</t>
    </rPh>
    <phoneticPr fontId="1"/>
  </si>
  <si>
    <t>生命の残滓</t>
    <rPh sb="0" eb="2">
      <t>セイメイ</t>
    </rPh>
    <rPh sb="3" eb="5">
      <t>ザンシ</t>
    </rPh>
    <phoneticPr fontId="1"/>
  </si>
  <si>
    <t>闇術
(聖鈴)</t>
    <rPh sb="0" eb="1">
      <t>ヤミ</t>
    </rPh>
    <rPh sb="1" eb="2">
      <t>ジュツ</t>
    </rPh>
    <rPh sb="4" eb="5">
      <t>セイ</t>
    </rPh>
    <rPh sb="5" eb="6">
      <t>リン</t>
    </rPh>
    <phoneticPr fontId="1"/>
  </si>
  <si>
    <t>口(5Hit?)</t>
    <phoneticPr fontId="1"/>
  </si>
  <si>
    <t>弾(5Hit)</t>
    <phoneticPr fontId="1"/>
  </si>
  <si>
    <t>追憶</t>
    <rPh sb="0" eb="2">
      <t>ツイオク</t>
    </rPh>
    <phoneticPr fontId="1"/>
  </si>
  <si>
    <t>光波+爆風</t>
    <rPh sb="0" eb="2">
      <t>コウハ</t>
    </rPh>
    <rPh sb="3" eb="5">
      <t>バクフウ</t>
    </rPh>
    <phoneticPr fontId="1"/>
  </si>
  <si>
    <t>刀身</t>
    <rPh sb="0" eb="2">
      <t>トウシン</t>
    </rPh>
    <phoneticPr fontId="1"/>
  </si>
  <si>
    <t>闇の大剣</t>
    <rPh sb="0" eb="1">
      <t>ヤミ</t>
    </rPh>
    <rPh sb="2" eb="4">
      <t>タイケン</t>
    </rPh>
    <phoneticPr fontId="1"/>
  </si>
  <si>
    <t>闇属性1050+無属性?100</t>
    <rPh sb="0" eb="1">
      <t>ヤミ</t>
    </rPh>
    <rPh sb="1" eb="3">
      <t>ゾクセイ</t>
    </rPh>
    <rPh sb="8" eb="9">
      <t>ム</t>
    </rPh>
    <rPh sb="9" eb="11">
      <t>ゾクセイ</t>
    </rPh>
    <phoneticPr fontId="1"/>
  </si>
  <si>
    <t>死者の活性</t>
    <rPh sb="0" eb="2">
      <t>シシャ</t>
    </rPh>
    <rPh sb="3" eb="5">
      <t>カッセイ</t>
    </rPh>
    <phoneticPr fontId="1"/>
  </si>
  <si>
    <t>追う者たち</t>
    <rPh sb="0" eb="1">
      <t>オ</t>
    </rPh>
    <rPh sb="2" eb="3">
      <t>モノ</t>
    </rPh>
    <phoneticPr fontId="1"/>
  </si>
  <si>
    <t>闇の飛沫(7Hit)</t>
    <rPh sb="0" eb="1">
      <t>ヤミ</t>
    </rPh>
    <rPh sb="2" eb="4">
      <t>シブキ</t>
    </rPh>
    <phoneticPr fontId="1"/>
  </si>
  <si>
    <t>闇の玉</t>
    <rPh sb="0" eb="1">
      <t>ヤミ</t>
    </rPh>
    <rPh sb="2" eb="3">
      <t>タマ</t>
    </rPh>
    <phoneticPr fontId="1"/>
  </si>
  <si>
    <t>闇術
(杖)</t>
    <rPh sb="0" eb="1">
      <t>ヤミ</t>
    </rPh>
    <rPh sb="1" eb="2">
      <t>ジュツ</t>
    </rPh>
    <rPh sb="4" eb="5">
      <t>ツエ</t>
    </rPh>
    <phoneticPr fontId="1"/>
  </si>
  <si>
    <t>闇65</t>
    <rPh sb="0" eb="1">
      <t>ヤミ</t>
    </rPh>
    <phoneticPr fontId="1"/>
  </si>
  <si>
    <t>闇240</t>
    <rPh sb="0" eb="1">
      <t>ヤミ</t>
    </rPh>
    <phoneticPr fontId="1"/>
  </si>
  <si>
    <t>咆哮</t>
    <rPh sb="0" eb="2">
      <t>ホウコウ</t>
    </rPh>
    <phoneticPr fontId="1"/>
  </si>
  <si>
    <t>舞踏の火</t>
    <rPh sb="0" eb="2">
      <t>ブトウ</t>
    </rPh>
    <rPh sb="3" eb="4">
      <t>ヒ</t>
    </rPh>
    <phoneticPr fontId="1"/>
  </si>
  <si>
    <r>
      <rPr>
        <sz val="11"/>
        <color rgb="FFFF0000"/>
        <rFont val="ＭＳ Ｐゴシック"/>
        <family val="3"/>
        <charset val="128"/>
        <scheme val="minor"/>
      </rPr>
      <t>左手で持ってスペルを放つ場合は</t>
    </r>
    <r>
      <rPr>
        <sz val="11"/>
        <color theme="1"/>
        <rFont val="ＭＳ Ｐゴシック"/>
        <family val="2"/>
        <scheme val="minor"/>
      </rPr>
      <t>、右手で持って放つ場合と比べて</t>
    </r>
    <r>
      <rPr>
        <sz val="11"/>
        <color rgb="FFFF0000"/>
        <rFont val="ＭＳ Ｐゴシック"/>
        <family val="3"/>
        <charset val="128"/>
        <scheme val="minor"/>
      </rPr>
      <t>ダメージが90％になる</t>
    </r>
    <rPh sb="0" eb="1">
      <t>ヒダリ</t>
    </rPh>
    <rPh sb="1" eb="2">
      <t>テ</t>
    </rPh>
    <rPh sb="3" eb="4">
      <t>モ</t>
    </rPh>
    <rPh sb="10" eb="11">
      <t>ハナ</t>
    </rPh>
    <rPh sb="12" eb="14">
      <t>バアイ</t>
    </rPh>
    <rPh sb="16" eb="18">
      <t>ミギテ</t>
    </rPh>
    <rPh sb="19" eb="20">
      <t>モ</t>
    </rPh>
    <rPh sb="22" eb="23">
      <t>ハナ</t>
    </rPh>
    <rPh sb="24" eb="26">
      <t>バアイ</t>
    </rPh>
    <rPh sb="27" eb="28">
      <t>クラ</t>
    </rPh>
    <phoneticPr fontId="1"/>
  </si>
  <si>
    <r>
      <t>●触媒以外(</t>
    </r>
    <r>
      <rPr>
        <sz val="11"/>
        <color rgb="FFFF0000"/>
        <rFont val="ＭＳ Ｐゴシック"/>
        <family val="3"/>
        <charset val="128"/>
        <scheme val="minor"/>
      </rPr>
      <t>ブルーフレイム、不遜なる者のメイス、巡礼の杖槍、魔術の両刃剣、聖壁の盾</t>
    </r>
    <r>
      <rPr>
        <sz val="11"/>
        <color theme="1"/>
        <rFont val="ＭＳ Ｐゴシック"/>
        <family val="2"/>
        <scheme val="minor"/>
      </rPr>
      <t>)を</t>
    </r>
    <rPh sb="1" eb="3">
      <t>ショクバイ</t>
    </rPh>
    <rPh sb="3" eb="5">
      <t>イガイ</t>
    </rPh>
    <rPh sb="14" eb="16">
      <t>フソン</t>
    </rPh>
    <rPh sb="18" eb="19">
      <t>モノ</t>
    </rPh>
    <rPh sb="24" eb="26">
      <t>ジュンレイ</t>
    </rPh>
    <rPh sb="27" eb="28">
      <t>ツエ</t>
    </rPh>
    <rPh sb="28" eb="29">
      <t>ヤリ</t>
    </rPh>
    <rPh sb="30" eb="32">
      <t>マジュツ</t>
    </rPh>
    <rPh sb="33" eb="35">
      <t>リョウバ</t>
    </rPh>
    <rPh sb="35" eb="36">
      <t>ケン</t>
    </rPh>
    <rPh sb="37" eb="38">
      <t>セイ</t>
    </rPh>
    <rPh sb="38" eb="39">
      <t>ヘキ</t>
    </rPh>
    <rPh sb="40" eb="41">
      <t>タテ</t>
    </rPh>
    <phoneticPr fontId="1"/>
  </si>
  <si>
    <t>火蛇</t>
    <rPh sb="0" eb="1">
      <t>ヒ</t>
    </rPh>
    <rPh sb="1" eb="2">
      <t>ヘビ</t>
    </rPh>
    <phoneticPr fontId="1"/>
  </si>
  <si>
    <t>身を焦がす火（60Hit）</t>
    <rPh sb="0" eb="1">
      <t>ミ</t>
    </rPh>
    <rPh sb="2" eb="3">
      <t>コ</t>
    </rPh>
    <rPh sb="5" eb="6">
      <t>ヒ</t>
    </rPh>
    <phoneticPr fontId="1"/>
  </si>
  <si>
    <t>似たように闇の嵐も一度当たった敵にはその後小さいダメージが続く。</t>
    <rPh sb="5" eb="6">
      <t>ヤミ</t>
    </rPh>
    <rPh sb="7" eb="8">
      <t>アラシ</t>
    </rPh>
    <rPh sb="9" eb="11">
      <t>イチド</t>
    </rPh>
    <rPh sb="11" eb="12">
      <t>ア</t>
    </rPh>
    <rPh sb="15" eb="16">
      <t>テキ</t>
    </rPh>
    <rPh sb="20" eb="21">
      <t>アト</t>
    </rPh>
    <rPh sb="21" eb="22">
      <t>チイ</t>
    </rPh>
    <rPh sb="29" eb="30">
      <t>ツヅ</t>
    </rPh>
    <phoneticPr fontId="1"/>
  </si>
  <si>
    <t>熔岩溜り</t>
    <rPh sb="0" eb="2">
      <t>ヨウガン</t>
    </rPh>
    <rPh sb="2" eb="3">
      <t>タマ</t>
    </rPh>
    <phoneticPr fontId="1"/>
  </si>
  <si>
    <t>柱の根元のダメージ判定(と溶岩)のみ当たる。(生命の残滓は連発だと柱無効が継続する？)</t>
    <rPh sb="0" eb="1">
      <t>ハシラ</t>
    </rPh>
    <rPh sb="2" eb="4">
      <t>ネモト</t>
    </rPh>
    <rPh sb="9" eb="11">
      <t>ハンテイ</t>
    </rPh>
    <rPh sb="13" eb="15">
      <t>ヨウガン</t>
    </rPh>
    <rPh sb="18" eb="19">
      <t>ア</t>
    </rPh>
    <phoneticPr fontId="1"/>
  </si>
  <si>
    <t>爆風のみ</t>
  </si>
  <si>
    <t>柱は一度の詠唱で敵ごとに一度しか当たらず、柱が当たった後は終了まで</t>
    <rPh sb="0" eb="1">
      <t>ハシラ</t>
    </rPh>
    <rPh sb="2" eb="4">
      <t>イチド</t>
    </rPh>
    <rPh sb="5" eb="7">
      <t>エイショウ</t>
    </rPh>
    <rPh sb="8" eb="9">
      <t>テキ</t>
    </rPh>
    <rPh sb="12" eb="14">
      <t>イチド</t>
    </rPh>
    <rPh sb="16" eb="17">
      <t>ア</t>
    </rPh>
    <rPh sb="21" eb="22">
      <t>ハシラ</t>
    </rPh>
    <rPh sb="23" eb="24">
      <t>ア</t>
    </rPh>
    <rPh sb="27" eb="28">
      <t>アト</t>
    </rPh>
    <rPh sb="29" eb="31">
      <t>シュウリョウ</t>
    </rPh>
    <phoneticPr fontId="1"/>
  </si>
  <si>
    <t>直撃+爆風</t>
  </si>
  <si>
    <t>封じられた
太陽</t>
    <rPh sb="0" eb="1">
      <t>フウ</t>
    </rPh>
    <rPh sb="6" eb="8">
      <t>タイヨウ</t>
    </rPh>
    <phoneticPr fontId="1"/>
  </si>
  <si>
    <t>●火柱が上がる呪術と生命の残滓について</t>
    <rPh sb="1" eb="3">
      <t>ヒバシラ</t>
    </rPh>
    <rPh sb="4" eb="5">
      <t>ア</t>
    </rPh>
    <rPh sb="7" eb="9">
      <t>ジュジュツ</t>
    </rPh>
    <rPh sb="10" eb="12">
      <t>セイメイ</t>
    </rPh>
    <rPh sb="13" eb="15">
      <t>ザンシ</t>
    </rPh>
    <phoneticPr fontId="1"/>
  </si>
  <si>
    <t>炎の槌</t>
    <rPh sb="0" eb="1">
      <t>ホノオ</t>
    </rPh>
    <rPh sb="2" eb="3">
      <t>ツチ</t>
    </rPh>
    <phoneticPr fontId="1"/>
  </si>
  <si>
    <r>
      <t>咆哮の</t>
    </r>
    <r>
      <rPr>
        <sz val="11"/>
        <color rgb="FFFF0000"/>
        <rFont val="ＭＳ Ｐゴシック"/>
        <family val="3"/>
        <charset val="128"/>
        <scheme val="minor"/>
      </rPr>
      <t>基礎</t>
    </r>
    <r>
      <rPr>
        <sz val="11"/>
        <color theme="1"/>
        <rFont val="ＭＳ Ｐゴシック"/>
        <family val="2"/>
        <scheme val="minor"/>
      </rPr>
      <t>攻撃力100は闇属性</t>
    </r>
    <rPh sb="0" eb="2">
      <t>ホウコウ</t>
    </rPh>
    <rPh sb="3" eb="5">
      <t>キソ</t>
    </rPh>
    <rPh sb="5" eb="8">
      <t>コウゲキリョク</t>
    </rPh>
    <rPh sb="12" eb="13">
      <t>ヤミ</t>
    </rPh>
    <rPh sb="13" eb="15">
      <t>ゾクセイ</t>
    </rPh>
    <phoneticPr fontId="1"/>
  </si>
  <si>
    <t>漂う火球</t>
    <rPh sb="0" eb="1">
      <t>タダヨ</t>
    </rPh>
    <rPh sb="2" eb="4">
      <t>カキュウ</t>
    </rPh>
    <phoneticPr fontId="1"/>
  </si>
  <si>
    <t>薙ぎ払う炎(11Hit)</t>
    <rPh sb="0" eb="1">
      <t>ナ</t>
    </rPh>
    <rPh sb="2" eb="3">
      <t>ハラ</t>
    </rPh>
    <rPh sb="4" eb="5">
      <t>ホノオ</t>
    </rPh>
    <phoneticPr fontId="1"/>
  </si>
  <si>
    <t>闇    
100</t>
    <rPh sb="0" eb="1">
      <t>ヤミ</t>
    </rPh>
    <phoneticPr fontId="1"/>
  </si>
  <si>
    <t>大発火</t>
    <rPh sb="0" eb="1">
      <t>ダイ</t>
    </rPh>
    <rPh sb="1" eb="3">
      <t>ハッカ</t>
    </rPh>
    <phoneticPr fontId="1"/>
  </si>
  <si>
    <t>小ﾀﾞﾒ(10Hit)</t>
    <rPh sb="0" eb="1">
      <t>ショウ</t>
    </rPh>
    <phoneticPr fontId="1"/>
  </si>
  <si>
    <t>発火</t>
    <rPh sb="0" eb="2">
      <t>ハッカ</t>
    </rPh>
    <phoneticPr fontId="1"/>
  </si>
  <si>
    <t>大ﾀﾞﾒ(4Hit)</t>
    <rPh sb="0" eb="1">
      <t>ダイ</t>
    </rPh>
    <phoneticPr fontId="1"/>
  </si>
  <si>
    <t>5001～</t>
    <phoneticPr fontId="1"/>
  </si>
  <si>
    <t>固定 28</t>
    <rPh sb="0" eb="2">
      <t>コテイ</t>
    </rPh>
    <phoneticPr fontId="1"/>
  </si>
  <si>
    <t>3501～5000</t>
    <phoneticPr fontId="1"/>
  </si>
  <si>
    <t>混沌の嵐</t>
    <rPh sb="0" eb="2">
      <t>コントン</t>
    </rPh>
    <rPh sb="3" eb="4">
      <t>アラシ</t>
    </rPh>
    <phoneticPr fontId="1"/>
  </si>
  <si>
    <t>2001～3500</t>
    <phoneticPr fontId="1"/>
  </si>
  <si>
    <t>1～2000</t>
    <phoneticPr fontId="1"/>
  </si>
  <si>
    <t>炎の大嵐</t>
    <rPh sb="0" eb="1">
      <t>ホノオ</t>
    </rPh>
    <rPh sb="2" eb="3">
      <t>オオ</t>
    </rPh>
    <rPh sb="3" eb="4">
      <t>アラシ</t>
    </rPh>
    <phoneticPr fontId="1"/>
  </si>
  <si>
    <t>ソウル0</t>
    <phoneticPr fontId="1"/>
  </si>
  <si>
    <t>炎の嵐</t>
    <rPh sb="0" eb="1">
      <t>ホノオ</t>
    </rPh>
    <rPh sb="2" eb="3">
      <t>アラシ</t>
    </rPh>
    <phoneticPr fontId="1"/>
  </si>
  <si>
    <t>混沌の
　　大火球</t>
    <rPh sb="0" eb="2">
      <t>コントン</t>
    </rPh>
    <rPh sb="6" eb="7">
      <t>ダイ</t>
    </rPh>
    <rPh sb="7" eb="9">
      <t>カキュウ</t>
    </rPh>
    <phoneticPr fontId="1"/>
  </si>
  <si>
    <t>大火球</t>
    <rPh sb="0" eb="1">
      <t>ダイ</t>
    </rPh>
    <rPh sb="1" eb="3">
      <t>カキュウ</t>
    </rPh>
    <phoneticPr fontId="1"/>
  </si>
  <si>
    <t>モ値</t>
    <rPh sb="1" eb="2">
      <t>チ</t>
    </rPh>
    <phoneticPr fontId="1"/>
  </si>
  <si>
    <t>基礎</t>
    <rPh sb="0" eb="2">
      <t>キソ</t>
    </rPh>
    <phoneticPr fontId="1"/>
  </si>
  <si>
    <t>口(5Hit?)</t>
    <phoneticPr fontId="1"/>
  </si>
  <si>
    <t>火の玉</t>
    <rPh sb="0" eb="1">
      <t>ヒ</t>
    </rPh>
    <rPh sb="2" eb="3">
      <t>タマ</t>
    </rPh>
    <phoneticPr fontId="1"/>
  </si>
  <si>
    <t>弾(5Hit)</t>
    <phoneticPr fontId="1"/>
  </si>
  <si>
    <t>(補闇+10)*2.75</t>
    <phoneticPr fontId="1"/>
  </si>
  <si>
    <t>火球</t>
    <rPh sb="0" eb="2">
      <t>カキュウ</t>
    </rPh>
    <phoneticPr fontId="1"/>
  </si>
  <si>
    <t>呪術</t>
    <rPh sb="0" eb="2">
      <t>ジュジュツ</t>
    </rPh>
    <phoneticPr fontId="1"/>
  </si>
  <si>
    <t>裂かれる雷の槍</t>
    <rPh sb="0" eb="1">
      <t>サ</t>
    </rPh>
    <rPh sb="4" eb="5">
      <t>カミナリ</t>
    </rPh>
    <rPh sb="6" eb="7">
      <t>ヤリ</t>
    </rPh>
    <phoneticPr fontId="1"/>
  </si>
  <si>
    <t>固定1050+無属性100?</t>
    <rPh sb="0" eb="2">
      <t>コテイ</t>
    </rPh>
    <rPh sb="7" eb="8">
      <t>ム</t>
    </rPh>
    <rPh sb="8" eb="10">
      <t>ゾクセイ</t>
    </rPh>
    <phoneticPr fontId="1"/>
  </si>
  <si>
    <t>輝かしい雷球</t>
    <rPh sb="0" eb="1">
      <t>カガヤ</t>
    </rPh>
    <rPh sb="4" eb="5">
      <t>ライ</t>
    </rPh>
    <rPh sb="5" eb="6">
      <t>キュウ</t>
    </rPh>
    <phoneticPr fontId="1"/>
  </si>
  <si>
    <t>補闇*1.65</t>
    <rPh sb="0" eb="1">
      <t>ホ</t>
    </rPh>
    <rPh sb="1" eb="2">
      <t>ヤミ</t>
    </rPh>
    <phoneticPr fontId="1"/>
  </si>
  <si>
    <t>鎮魂</t>
    <rPh sb="0" eb="2">
      <t>チンコン</t>
    </rPh>
    <phoneticPr fontId="1"/>
  </si>
  <si>
    <t>余波のみ</t>
    <rPh sb="0" eb="2">
      <t>ヨハ</t>
    </rPh>
    <phoneticPr fontId="1"/>
  </si>
  <si>
    <t>直撃+余波</t>
    <rPh sb="3" eb="5">
      <t>ヨハ</t>
    </rPh>
    <phoneticPr fontId="1"/>
  </si>
  <si>
    <t>太陽の
   光の槍</t>
    <rPh sb="0" eb="2">
      <t>タイヨウ</t>
    </rPh>
    <rPh sb="7" eb="8">
      <t>ヒカリ</t>
    </rPh>
    <rPh sb="9" eb="10">
      <t>ヤリ</t>
    </rPh>
    <phoneticPr fontId="1"/>
  </si>
  <si>
    <t>収束するソウル（6Hit?）</t>
    <rPh sb="0" eb="2">
      <t>シュウソク</t>
    </rPh>
    <phoneticPr fontId="1"/>
  </si>
  <si>
    <t>雷の大槍</t>
    <rPh sb="0" eb="1">
      <t>カミナリ</t>
    </rPh>
    <rPh sb="2" eb="3">
      <t>オオ</t>
    </rPh>
    <rPh sb="3" eb="4">
      <t>ヤリ</t>
    </rPh>
    <phoneticPr fontId="1"/>
  </si>
  <si>
    <t>ソウルの一閃</t>
    <rPh sb="4" eb="6">
      <t>イッセン</t>
    </rPh>
    <phoneticPr fontId="1"/>
  </si>
  <si>
    <t>ソウルの奔流（4Hit）</t>
    <rPh sb="4" eb="6">
      <t>ホンリュウ</t>
    </rPh>
    <phoneticPr fontId="1"/>
  </si>
  <si>
    <t>雷の槍</t>
    <rPh sb="0" eb="1">
      <t>カミナリ</t>
    </rPh>
    <rPh sb="2" eb="3">
      <t>ヤリ</t>
    </rPh>
    <phoneticPr fontId="1"/>
  </si>
  <si>
    <t>ソウルの閃光（4Hit）</t>
    <rPh sb="4" eb="6">
      <t>センコウ</t>
    </rPh>
    <phoneticPr fontId="1"/>
  </si>
  <si>
    <t>天の雷鳴</t>
    <rPh sb="0" eb="1">
      <t>テン</t>
    </rPh>
    <rPh sb="2" eb="4">
      <t>ライメイ</t>
    </rPh>
    <phoneticPr fontId="1"/>
  </si>
  <si>
    <t>渦巻く矢</t>
    <rPh sb="0" eb="2">
      <t>ウズマ</t>
    </rPh>
    <rPh sb="3" eb="4">
      <t>ヤ</t>
    </rPh>
    <phoneticPr fontId="1"/>
  </si>
  <si>
    <t>爆風のみ</t>
    <phoneticPr fontId="1"/>
  </si>
  <si>
    <t>中心の球</t>
    <rPh sb="0" eb="2">
      <t>チュウシン</t>
    </rPh>
    <rPh sb="3" eb="4">
      <t>タマ</t>
    </rPh>
    <phoneticPr fontId="1"/>
  </si>
  <si>
    <t>渦巻く
ソウルの塊</t>
    <rPh sb="0" eb="2">
      <t>ウズマ</t>
    </rPh>
    <rPh sb="8" eb="9">
      <t>カタマリ</t>
    </rPh>
    <phoneticPr fontId="1"/>
  </si>
  <si>
    <t>直撃+爆風</t>
    <phoneticPr fontId="1"/>
  </si>
  <si>
    <t>放つフォース</t>
    <rPh sb="0" eb="1">
      <t>ハナ</t>
    </rPh>
    <phoneticPr fontId="1"/>
  </si>
  <si>
    <t>ソウルの大剣</t>
    <rPh sb="4" eb="6">
      <t>タイケン</t>
    </rPh>
    <phoneticPr fontId="1"/>
  </si>
  <si>
    <t>神の怒り</t>
    <rPh sb="0" eb="1">
      <t>カミ</t>
    </rPh>
    <rPh sb="2" eb="3">
      <t>イカ</t>
    </rPh>
    <phoneticPr fontId="1"/>
  </si>
  <si>
    <t>奇跡</t>
    <rPh sb="0" eb="2">
      <t>キセキ</t>
    </rPh>
    <phoneticPr fontId="1"/>
  </si>
  <si>
    <t>降り注ぐソウル（10Hit）</t>
    <rPh sb="0" eb="1">
      <t>フ</t>
    </rPh>
    <rPh sb="2" eb="3">
      <t>ソソ</t>
    </rPh>
    <phoneticPr fontId="1"/>
  </si>
  <si>
    <t>乱れるソウルの槍(14Hit)</t>
    <rPh sb="0" eb="1">
      <t>ミダ</t>
    </rPh>
    <rPh sb="7" eb="8">
      <t>ヤリ</t>
    </rPh>
    <phoneticPr fontId="1"/>
  </si>
  <si>
    <t>ソウルの結晶槍</t>
    <rPh sb="4" eb="6">
      <t>ケッショウ</t>
    </rPh>
    <rPh sb="6" eb="7">
      <t>ヤリ</t>
    </rPh>
    <phoneticPr fontId="1"/>
  </si>
  <si>
    <t>ソウルの槍</t>
    <rPh sb="4" eb="5">
      <t>ヤリ</t>
    </rPh>
    <phoneticPr fontId="1"/>
  </si>
  <si>
    <t>補魔*1.5</t>
    <rPh sb="0" eb="1">
      <t>ホ</t>
    </rPh>
    <rPh sb="1" eb="2">
      <t>マ</t>
    </rPh>
    <phoneticPr fontId="1"/>
  </si>
  <si>
    <t>追尾するソウルの結晶塊</t>
    <rPh sb="0" eb="2">
      <t>ツイビ</t>
    </rPh>
    <rPh sb="8" eb="10">
      <t>ケッショウ</t>
    </rPh>
    <rPh sb="10" eb="11">
      <t>カタマリ</t>
    </rPh>
    <phoneticPr fontId="1"/>
  </si>
  <si>
    <t>補魔*1</t>
    <rPh sb="0" eb="1">
      <t>ホ</t>
    </rPh>
    <rPh sb="1" eb="2">
      <t>マ</t>
    </rPh>
    <phoneticPr fontId="1"/>
  </si>
  <si>
    <t>追尾するソウルの塊</t>
    <rPh sb="0" eb="2">
      <t>ツイビ</t>
    </rPh>
    <rPh sb="8" eb="9">
      <t>カタマリ</t>
    </rPh>
    <phoneticPr fontId="1"/>
  </si>
  <si>
    <t>追尾するソウルの太矢</t>
    <rPh sb="0" eb="2">
      <t>ツイビ</t>
    </rPh>
    <rPh sb="8" eb="10">
      <t>フトヤ</t>
    </rPh>
    <phoneticPr fontId="1"/>
  </si>
  <si>
    <t>追尾するソウルの矢</t>
    <rPh sb="0" eb="2">
      <t>ツイビ</t>
    </rPh>
    <rPh sb="8" eb="9">
      <t>ヤ</t>
    </rPh>
    <phoneticPr fontId="1"/>
  </si>
  <si>
    <t>強いソウルの太矢</t>
    <rPh sb="0" eb="1">
      <t>ツヨ</t>
    </rPh>
    <rPh sb="6" eb="8">
      <t>フトヤ</t>
    </rPh>
    <phoneticPr fontId="1"/>
  </si>
  <si>
    <t>爆風のみ</t>
    <phoneticPr fontId="1"/>
  </si>
  <si>
    <t>ソウルの太矢</t>
    <rPh sb="4" eb="6">
      <t>フトヤ</t>
    </rPh>
    <phoneticPr fontId="1"/>
  </si>
  <si>
    <t>直撃+爆風</t>
    <phoneticPr fontId="1"/>
  </si>
  <si>
    <t>強いソウルの矢</t>
    <rPh sb="0" eb="1">
      <t>ツヨ</t>
    </rPh>
    <rPh sb="6" eb="7">
      <t>ヤ</t>
    </rPh>
    <phoneticPr fontId="1"/>
  </si>
  <si>
    <t>ソウルの矢</t>
    <rPh sb="4" eb="5">
      <t>ヤ</t>
    </rPh>
    <phoneticPr fontId="1"/>
  </si>
  <si>
    <t>魔術</t>
    <rPh sb="0" eb="2">
      <t>マジュツ</t>
    </rPh>
    <phoneticPr fontId="1"/>
  </si>
  <si>
    <r>
      <t xml:space="preserve">スペル攻撃力表Ver1.09 Reg1.12 </t>
    </r>
    <r>
      <rPr>
        <sz val="11"/>
        <color rgb="FFFF0000"/>
        <rFont val="ＭＳ Ｐゴシック"/>
        <family val="3"/>
        <charset val="128"/>
        <scheme val="minor"/>
      </rPr>
      <t>スペル名の括弧内は最大Hit数</t>
    </r>
    <rPh sb="3" eb="6">
      <t>コウゲキリョク</t>
    </rPh>
    <rPh sb="6" eb="7">
      <t>ヒョウ</t>
    </rPh>
    <rPh sb="28" eb="30">
      <t>カッコ</t>
    </rPh>
    <rPh sb="30" eb="31">
      <t>ナイ</t>
    </rPh>
    <phoneticPr fontId="1"/>
  </si>
  <si>
    <t>※スペルダメージは上の計算後さらに多くのボスが85％に、DLCエネミーが50％前後に補正</t>
    <rPh sb="9" eb="10">
      <t>ウエ</t>
    </rPh>
    <rPh sb="11" eb="13">
      <t>ケイサン</t>
    </rPh>
    <rPh sb="13" eb="14">
      <t>ゴ</t>
    </rPh>
    <rPh sb="17" eb="18">
      <t>オオ</t>
    </rPh>
    <rPh sb="39" eb="41">
      <t>ゼンゴ</t>
    </rPh>
    <rPh sb="42" eb="44">
      <t>ホセイ</t>
    </rPh>
    <phoneticPr fontId="1"/>
  </si>
  <si>
    <t>固定○○となっているのは、触媒やステータスがスペル攻撃力に影響せず、○○で固定。</t>
    <rPh sb="0" eb="2">
      <t>コテイ</t>
    </rPh>
    <rPh sb="13" eb="15">
      <t>ショクバイ</t>
    </rPh>
    <rPh sb="25" eb="28">
      <t>コウゲキリョク</t>
    </rPh>
    <rPh sb="29" eb="31">
      <t>エイキョウ</t>
    </rPh>
    <rPh sb="37" eb="39">
      <t>コテイ</t>
    </rPh>
    <phoneticPr fontId="1"/>
  </si>
  <si>
    <t>スペル攻撃力がプレイヤーステータスの「補　魔法」等を元に計算される。</t>
    <rPh sb="26" eb="27">
      <t>モト</t>
    </rPh>
    <rPh sb="28" eb="30">
      <t>ケイサン</t>
    </rPh>
    <phoneticPr fontId="1"/>
  </si>
  <si>
    <t>表で補○○となっているのは、触媒の攻撃力がスペル攻撃力に影響せず、</t>
    <rPh sb="0" eb="1">
      <t>ヒョウ</t>
    </rPh>
    <rPh sb="2" eb="3">
      <t>ポ</t>
    </rPh>
    <rPh sb="24" eb="27">
      <t>コウゲキリョク</t>
    </rPh>
    <rPh sb="28" eb="30">
      <t>エイキョウ</t>
    </rPh>
    <phoneticPr fontId="1"/>
  </si>
  <si>
    <t>「スペル攻撃力に」敵ごとの対応した属性の「耐性(多くは70%)をかけた」ものが「ダメージ」</t>
    <rPh sb="4" eb="7">
      <t>コウゲキリョク</t>
    </rPh>
    <rPh sb="9" eb="10">
      <t>テキ</t>
    </rPh>
    <rPh sb="13" eb="15">
      <t>タイオウ</t>
    </rPh>
    <rPh sb="17" eb="19">
      <t>ゾクセイ</t>
    </rPh>
    <rPh sb="21" eb="23">
      <t>タイセイ</t>
    </rPh>
    <rPh sb="24" eb="25">
      <t>オオ</t>
    </rPh>
    <phoneticPr fontId="1"/>
  </si>
  <si>
    <t>補 闇</t>
    <rPh sb="0" eb="1">
      <t>ホ</t>
    </rPh>
    <rPh sb="2" eb="3">
      <t>ヤミ</t>
    </rPh>
    <phoneticPr fontId="1"/>
  </si>
  <si>
    <t>「基礎攻撃力に触媒の攻撃力をたして」、「モーション値(％)をかけた」のが「スペル攻撃力」</t>
    <rPh sb="1" eb="3">
      <t>キソ</t>
    </rPh>
    <rPh sb="3" eb="6">
      <t>コウゲキリョク</t>
    </rPh>
    <rPh sb="7" eb="9">
      <t>ショクバイ</t>
    </rPh>
    <rPh sb="10" eb="13">
      <t>コウゲキリョク</t>
    </rPh>
    <rPh sb="25" eb="26">
      <t>チ</t>
    </rPh>
    <rPh sb="40" eb="43">
      <t>コウゲキリョク</t>
    </rPh>
    <phoneticPr fontId="1"/>
  </si>
  <si>
    <t>補 雷</t>
    <rPh sb="0" eb="1">
      <t>ホ</t>
    </rPh>
    <rPh sb="2" eb="3">
      <t>カミナリ</t>
    </rPh>
    <phoneticPr fontId="1"/>
  </si>
  <si>
    <t>大きいほど攻撃力がダメージに影響する。見易いように数字は％表記</t>
    <rPh sb="5" eb="8">
      <t>コウゲキリョク</t>
    </rPh>
    <rPh sb="19" eb="21">
      <t>ミヤス</t>
    </rPh>
    <rPh sb="25" eb="27">
      <t>スウジ</t>
    </rPh>
    <rPh sb="29" eb="31">
      <t>ヒョウキ</t>
    </rPh>
    <phoneticPr fontId="1"/>
  </si>
  <si>
    <t>モーション値(モ値)</t>
    <rPh sb="5" eb="6">
      <t>チ</t>
    </rPh>
    <rPh sb="8" eb="9">
      <t>チ</t>
    </rPh>
    <phoneticPr fontId="1"/>
  </si>
  <si>
    <t>補 炎</t>
    <rPh sb="0" eb="1">
      <t>ホ</t>
    </rPh>
    <rPh sb="2" eb="3">
      <t>ホノオ</t>
    </rPh>
    <phoneticPr fontId="1"/>
  </si>
  <si>
    <t>武器の基礎攻撃力と似て、スペルごとに決まった固定の攻撃力。</t>
    <rPh sb="0" eb="2">
      <t>ブキ</t>
    </rPh>
    <rPh sb="3" eb="8">
      <t>キソコウゲキリョク</t>
    </rPh>
    <rPh sb="9" eb="10">
      <t>ニ</t>
    </rPh>
    <rPh sb="18" eb="19">
      <t>キ</t>
    </rPh>
    <rPh sb="22" eb="24">
      <t>コテイ</t>
    </rPh>
    <rPh sb="25" eb="28">
      <t>コウゲキリョク</t>
    </rPh>
    <phoneticPr fontId="1"/>
  </si>
  <si>
    <t>基礎攻撃力(基礎)</t>
    <rPh sb="0" eb="2">
      <t>キソ</t>
    </rPh>
    <rPh sb="2" eb="5">
      <t>コウゲキリョク</t>
    </rPh>
    <rPh sb="6" eb="8">
      <t>キソ</t>
    </rPh>
    <phoneticPr fontId="1"/>
  </si>
  <si>
    <t>補 魔法</t>
    <rPh sb="0" eb="1">
      <t>ホ</t>
    </rPh>
    <rPh sb="2" eb="4">
      <t>マホウ</t>
    </rPh>
    <phoneticPr fontId="1"/>
  </si>
  <si>
    <t>触媒の
攻撃力
↓</t>
    <rPh sb="0" eb="2">
      <t>ショクバイ</t>
    </rPh>
    <rPh sb="4" eb="7">
      <t>コウゲキリョク</t>
    </rPh>
    <phoneticPr fontId="1"/>
  </si>
  <si>
    <t>プレイヤー
ステータスの値
↓</t>
    <rPh sb="12" eb="13">
      <t>アタイ</t>
    </rPh>
    <phoneticPr fontId="1"/>
  </si>
  <si>
    <t>スペル攻撃力シミュレータ
Ver1.09 Reg1.12
スペル名の括弧内は最大Hit数</t>
    <phoneticPr fontId="1"/>
  </si>
  <si>
    <t>△</t>
  </si>
  <si>
    <t>▲</t>
  </si>
  <si>
    <t>★</t>
  </si>
  <si>
    <t>●多くの武器のモーション値(最適ヒットでのもの)</t>
    <rPh sb="1" eb="2">
      <t>オオ</t>
    </rPh>
    <rPh sb="4" eb="6">
      <t>ブキ</t>
    </rPh>
    <rPh sb="12" eb="13">
      <t>チ</t>
    </rPh>
    <rPh sb="14" eb="16">
      <t>サイテキ</t>
    </rPh>
    <phoneticPr fontId="1"/>
  </si>
  <si>
    <t>以下の当てはまるものの掛け算(％表記)</t>
    <rPh sb="0" eb="2">
      <t>イカ</t>
    </rPh>
    <rPh sb="3" eb="4">
      <t>ア</t>
    </rPh>
    <rPh sb="11" eb="12">
      <t>カ</t>
    </rPh>
    <rPh sb="13" eb="14">
      <t>ザン</t>
    </rPh>
    <phoneticPr fontId="1"/>
  </si>
  <si>
    <t>100：片手</t>
    <rPh sb="4" eb="6">
      <t>カタテ</t>
    </rPh>
    <phoneticPr fontId="1"/>
  </si>
  <si>
    <t>120：両手</t>
    <rPh sb="4" eb="6">
      <t>リョウテ</t>
    </rPh>
    <phoneticPr fontId="1"/>
  </si>
  <si>
    <t xml:space="preserve"> 90：大曲剣片手、大槌片手、斧槍片手</t>
    <rPh sb="4" eb="5">
      <t>ダイ</t>
    </rPh>
    <rPh sb="5" eb="6">
      <t>キョク</t>
    </rPh>
    <rPh sb="6" eb="7">
      <t>ケン</t>
    </rPh>
    <rPh sb="7" eb="9">
      <t>カタテ</t>
    </rPh>
    <rPh sb="10" eb="12">
      <t>オオツチ</t>
    </rPh>
    <rPh sb="12" eb="14">
      <t>カタテ</t>
    </rPh>
    <rPh sb="15" eb="17">
      <t>フソウ</t>
    </rPh>
    <rPh sb="17" eb="19">
      <t>カタテ</t>
    </rPh>
    <phoneticPr fontId="1"/>
  </si>
  <si>
    <t>100：弱一段目</t>
    <rPh sb="4" eb="5">
      <t>ジャク</t>
    </rPh>
    <rPh sb="5" eb="8">
      <t>イチダンメ</t>
    </rPh>
    <phoneticPr fontId="1"/>
  </si>
  <si>
    <t xml:space="preserve"> 93：弱二段目、ローリング攻撃、ダッシュ攻撃</t>
    <rPh sb="4" eb="5">
      <t>ジャク</t>
    </rPh>
    <rPh sb="5" eb="7">
      <t>ニダン</t>
    </rPh>
    <rPh sb="7" eb="8">
      <t>メ</t>
    </rPh>
    <rPh sb="14" eb="16">
      <t>コウゲキ</t>
    </rPh>
    <rPh sb="21" eb="23">
      <t>コウゲキ</t>
    </rPh>
    <phoneticPr fontId="1"/>
  </si>
  <si>
    <t>120：強一段目、強二段目</t>
    <rPh sb="4" eb="5">
      <t>キョウ</t>
    </rPh>
    <rPh sb="5" eb="8">
      <t>イチダンメ</t>
    </rPh>
    <rPh sb="9" eb="10">
      <t>キョウ</t>
    </rPh>
    <rPh sb="10" eb="13">
      <t>ニダンメ</t>
    </rPh>
    <phoneticPr fontId="1"/>
  </si>
  <si>
    <t xml:space="preserve"> 98 or 96：刺突</t>
    <rPh sb="10" eb="12">
      <t>シトツ</t>
    </rPh>
    <phoneticPr fontId="1"/>
  </si>
  <si>
    <t>105：振り下ろし攻撃、隙が大きい攻撃 など</t>
    <rPh sb="4" eb="5">
      <t>フ</t>
    </rPh>
    <rPh sb="6" eb="7">
      <t>オ</t>
    </rPh>
    <rPh sb="9" eb="11">
      <t>コウゲキ</t>
    </rPh>
    <rPh sb="12" eb="13">
      <t>スキ</t>
    </rPh>
    <rPh sb="14" eb="15">
      <t>オオ</t>
    </rPh>
    <rPh sb="17" eb="19">
      <t>コウゲキ</t>
    </rPh>
    <phoneticPr fontId="1"/>
  </si>
  <si>
    <t>毒：毒・猛毒  (猛毒は未確認)</t>
    <rPh sb="0" eb="1">
      <t>ドク</t>
    </rPh>
    <rPh sb="2" eb="3">
      <t>ドク</t>
    </rPh>
    <rPh sb="4" eb="6">
      <t>モウドク</t>
    </rPh>
    <rPh sb="9" eb="11">
      <t>モウドク</t>
    </rPh>
    <rPh sb="12" eb="13">
      <t>ミ</t>
    </rPh>
    <rPh sb="13" eb="15">
      <t>カクニン</t>
    </rPh>
    <phoneticPr fontId="1"/>
  </si>
  <si>
    <t>聖：聖水瓶・鎮魂  (鎮魂は未確認)</t>
    <rPh sb="0" eb="1">
      <t>セイ</t>
    </rPh>
    <rPh sb="2" eb="4">
      <t>セイスイ</t>
    </rPh>
    <rPh sb="4" eb="5">
      <t>ビン</t>
    </rPh>
    <rPh sb="6" eb="8">
      <t>チンコン</t>
    </rPh>
    <rPh sb="11" eb="13">
      <t>チンコン</t>
    </rPh>
    <rPh sb="14" eb="15">
      <t>ミ</t>
    </rPh>
    <rPh sb="15" eb="17">
      <t>カクニン</t>
    </rPh>
    <phoneticPr fontId="1"/>
  </si>
  <si>
    <t>鎧スケルトン,車輪</t>
    <rPh sb="0" eb="1">
      <t>ヨロイ</t>
    </rPh>
    <phoneticPr fontId="1"/>
  </si>
  <si>
    <r>
      <t>神聖騎士</t>
    </r>
    <r>
      <rPr>
        <sz val="10"/>
        <color theme="1"/>
        <rFont val="ＭＳ Ｐゴシック"/>
        <family val="3"/>
        <charset val="128"/>
        <scheme val="minor"/>
      </rPr>
      <t>オルハイム</t>
    </r>
    <rPh sb="0" eb="2">
      <t>シンセイ</t>
    </rPh>
    <rPh sb="2" eb="4">
      <t>キシ</t>
    </rPh>
    <phoneticPr fontId="1"/>
  </si>
  <si>
    <t>刑吏のチャリオット</t>
    <phoneticPr fontId="1"/>
  </si>
  <si>
    <t>ブルーフレイム徘徊霊</t>
    <phoneticPr fontId="1"/>
  </si>
  <si>
    <t>ウォーハンマー徘徊霊</t>
    <phoneticPr fontId="1"/>
  </si>
  <si>
    <t>ヴァンクラッド
(ソウル5つ)</t>
    <phoneticPr fontId="1"/>
  </si>
  <si>
    <t>ミラのアズラティエル</t>
    <phoneticPr fontId="1"/>
  </si>
  <si>
    <t>リンデルトのリーシュ</t>
    <phoneticPr fontId="1"/>
  </si>
  <si>
    <t>王盾ヴェルスタッド</t>
    <phoneticPr fontId="1"/>
  </si>
  <si>
    <t>煙の術師</t>
    <phoneticPr fontId="1"/>
  </si>
  <si>
    <t>野犬</t>
    <phoneticPr fontId="1"/>
  </si>
  <si>
    <t>囚人亡者</t>
    <phoneticPr fontId="1"/>
  </si>
  <si>
    <t>アイスゴーレム</t>
    <phoneticPr fontId="1"/>
  </si>
  <si>
    <t>闇術師ニコラ</t>
    <phoneticPr fontId="1"/>
  </si>
  <si>
    <t>致命：90％</t>
    <rPh sb="0" eb="2">
      <t>チメイ</t>
    </rPh>
    <phoneticPr fontId="1"/>
  </si>
  <si>
    <r>
      <rPr>
        <sz val="11"/>
        <color rgb="FF0000FF"/>
        <rFont val="ＭＳ Ｐゴシック"/>
        <family val="3"/>
        <charset val="128"/>
        <scheme val="minor"/>
      </rPr>
      <t>効き易い：★～○</t>
    </r>
    <r>
      <rPr>
        <sz val="11"/>
        <rFont val="ＭＳ Ｐゴシック"/>
        <family val="3"/>
        <charset val="128"/>
        <scheme val="minor"/>
      </rPr>
      <t>～</t>
    </r>
    <r>
      <rPr>
        <sz val="11"/>
        <color rgb="FFFF0000"/>
        <rFont val="ＭＳ Ｐゴシック"/>
        <family val="3"/>
        <charset val="128"/>
        <scheme val="minor"/>
      </rPr>
      <t>△～▲：効き難い</t>
    </r>
    <r>
      <rPr>
        <sz val="11"/>
        <rFont val="ＭＳ Ｐゴシック"/>
        <family val="3"/>
        <charset val="128"/>
        <scheme val="minor"/>
      </rPr>
      <t>　（効き易さはかなり大雑把に表記してあります）</t>
    </r>
    <rPh sb="0" eb="1">
      <t>キ</t>
    </rPh>
    <rPh sb="2" eb="3">
      <t>ヤス</t>
    </rPh>
    <rPh sb="13" eb="14">
      <t>キ</t>
    </rPh>
    <rPh sb="15" eb="16">
      <t>ニク</t>
    </rPh>
    <rPh sb="19" eb="20">
      <t>キ</t>
    </rPh>
    <rPh sb="21" eb="22">
      <t>ヤス</t>
    </rPh>
    <rPh sb="27" eb="30">
      <t>オオザッパ</t>
    </rPh>
    <rPh sb="31" eb="33">
      <t>ヒョウキ</t>
    </rPh>
    <phoneticPr fontId="1"/>
  </si>
  <si>
    <t>名前の欄が水色の敵は水の影響を受けた炎雷耐性で書いてあります。</t>
    <rPh sb="0" eb="2">
      <t>ナマエ</t>
    </rPh>
    <rPh sb="3" eb="4">
      <t>ラン</t>
    </rPh>
    <rPh sb="5" eb="7">
      <t>ミズイロ</t>
    </rPh>
    <rPh sb="8" eb="9">
      <t>テキ</t>
    </rPh>
    <rPh sb="10" eb="11">
      <t>ミズ</t>
    </rPh>
    <rPh sb="12" eb="14">
      <t>エイキョウ</t>
    </rPh>
    <rPh sb="15" eb="16">
      <t>ウ</t>
    </rPh>
    <rPh sb="18" eb="19">
      <t>ホノオ</t>
    </rPh>
    <rPh sb="19" eb="20">
      <t>カミナリ</t>
    </rPh>
    <rPh sb="20" eb="22">
      <t>タイセイ</t>
    </rPh>
    <rPh sb="23" eb="24">
      <t>カ</t>
    </rPh>
    <phoneticPr fontId="1"/>
  </si>
  <si>
    <t>同じエリアの中の同じ種類のエネミーでも、DＦだけが少し違う場合があります。</t>
    <rPh sb="27" eb="28">
      <t>チガ</t>
    </rPh>
    <phoneticPr fontId="1"/>
  </si>
  <si>
    <r>
      <rPr>
        <sz val="11"/>
        <color theme="9"/>
        <rFont val="ＭＳ Ｐゴシック"/>
        <family val="3"/>
        <charset val="128"/>
        <scheme val="minor"/>
      </rPr>
      <t>間接攻撃85％</t>
    </r>
    <r>
      <rPr>
        <sz val="11"/>
        <rFont val="ＭＳ Ｐゴシック"/>
        <family val="3"/>
        <charset val="128"/>
        <scheme val="minor"/>
      </rPr>
      <t>：間接攻撃のダメージが85％に減る。</t>
    </r>
    <rPh sb="8" eb="10">
      <t>カンセツ</t>
    </rPh>
    <rPh sb="10" eb="12">
      <t>コウゲキ</t>
    </rPh>
    <rPh sb="22" eb="23">
      <t>ヘ</t>
    </rPh>
    <phoneticPr fontId="1"/>
  </si>
  <si>
    <t>●たいまつの攻撃力：｢攻撃 筋力」15%+「補 炎」35%</t>
    <rPh sb="6" eb="9">
      <t>コウゲキリョク</t>
    </rPh>
    <rPh sb="11" eb="13">
      <t>コウゲキ</t>
    </rPh>
    <rPh sb="14" eb="16">
      <t>キンリョク</t>
    </rPh>
    <rPh sb="22" eb="23">
      <t>タスク</t>
    </rPh>
    <rPh sb="24" eb="25">
      <t>ホノオ</t>
    </rPh>
    <phoneticPr fontId="1"/>
  </si>
  <si>
    <t>刺突致命：10％</t>
    <rPh sb="0" eb="2">
      <t>シトツ</t>
    </rPh>
    <phoneticPr fontId="1"/>
  </si>
  <si>
    <t>●対エネミーでの酸の効果：破壊エフェクトが発生すると「1分間、ダメージ1.05倍」</t>
    <rPh sb="1" eb="2">
      <t>タイ</t>
    </rPh>
    <rPh sb="8" eb="9">
      <t>サン</t>
    </rPh>
    <rPh sb="10" eb="12">
      <t>コウカ</t>
    </rPh>
    <rPh sb="13" eb="15">
      <t>ハカイ</t>
    </rPh>
    <rPh sb="21" eb="23">
      <t>ハッセイ</t>
    </rPh>
    <rPh sb="28" eb="30">
      <t>プンカン</t>
    </rPh>
    <rPh sb="39" eb="40">
      <t>バイ</t>
    </rPh>
    <phoneticPr fontId="1"/>
  </si>
  <si>
    <t>武器もスペルもダメージが上がる。おそらく固定ダメージ以外全て1.05倍。</t>
    <rPh sb="0" eb="2">
      <t>ブキ</t>
    </rPh>
    <rPh sb="12" eb="13">
      <t>ア</t>
    </rPh>
    <rPh sb="20" eb="22">
      <t>コテイ</t>
    </rPh>
    <rPh sb="26" eb="28">
      <t>イガイ</t>
    </rPh>
    <rPh sb="28" eb="29">
      <t>スベ</t>
    </rPh>
    <rPh sb="34" eb="35">
      <t>バイ</t>
    </rPh>
    <phoneticPr fontId="1"/>
  </si>
  <si>
    <t>重ねがけは無制限？（13回まで確認）で、ダメージは *1.05*1.05*1.05・・・、と増えていく。</t>
    <rPh sb="0" eb="1">
      <t>カサ</t>
    </rPh>
    <rPh sb="5" eb="8">
      <t>ムセイゲン</t>
    </rPh>
    <rPh sb="12" eb="13">
      <t>カイ</t>
    </rPh>
    <rPh sb="15" eb="17">
      <t>カクニン</t>
    </rPh>
    <rPh sb="46" eb="47">
      <t>フ</t>
    </rPh>
    <phoneticPr fontId="1"/>
  </si>
  <si>
    <t>重ね掛けしても先に掛かっていた分が延長されるわけではなく、個々に効果が切れる。</t>
    <rPh sb="0" eb="1">
      <t>カサ</t>
    </rPh>
    <rPh sb="2" eb="3">
      <t>ガ</t>
    </rPh>
    <rPh sb="7" eb="8">
      <t>サキ</t>
    </rPh>
    <rPh sb="9" eb="10">
      <t>カ</t>
    </rPh>
    <rPh sb="15" eb="16">
      <t>ブン</t>
    </rPh>
    <rPh sb="17" eb="19">
      <t>エンチョウ</t>
    </rPh>
    <rPh sb="29" eb="31">
      <t>ココ</t>
    </rPh>
    <rPh sb="32" eb="34">
      <t>コウカ</t>
    </rPh>
    <rPh sb="35" eb="36">
      <t>キ</t>
    </rPh>
    <phoneticPr fontId="1"/>
  </si>
  <si>
    <r>
      <rPr>
        <sz val="11"/>
        <rFont val="ＭＳ Ｐゴシック"/>
        <family val="3"/>
        <charset val="128"/>
        <scheme val="minor"/>
      </rPr>
      <t>聖水瓶：打300</t>
    </r>
    <r>
      <rPr>
        <sz val="11"/>
        <color theme="2" tint="-0.499984740745262"/>
        <rFont val="ＭＳ Ｐゴシック"/>
        <family val="2"/>
        <scheme val="minor"/>
      </rPr>
      <t>+雷（｢補 雷｣の100％)</t>
    </r>
    <rPh sb="0" eb="2">
      <t>セイスイ</t>
    </rPh>
    <rPh sb="2" eb="3">
      <t>ビン</t>
    </rPh>
    <rPh sb="4" eb="5">
      <t>ダ</t>
    </rPh>
    <rPh sb="9" eb="10">
      <t>カミナリ</t>
    </rPh>
    <phoneticPr fontId="1"/>
  </si>
  <si>
    <t>100：右手</t>
    <rPh sb="4" eb="6">
      <t>ミギテ</t>
    </rPh>
    <phoneticPr fontId="1"/>
  </si>
  <si>
    <t xml:space="preserve"> 89：左手</t>
    <rPh sb="4" eb="6">
      <t>ヒダリテ</t>
    </rPh>
    <phoneticPr fontId="1"/>
  </si>
  <si>
    <t>致命含む全モーションに補正が入る武器</t>
    <rPh sb="0" eb="2">
      <t>チメイ</t>
    </rPh>
    <rPh sb="2" eb="3">
      <t>フク</t>
    </rPh>
    <rPh sb="4" eb="5">
      <t>ゼン</t>
    </rPh>
    <rPh sb="11" eb="13">
      <t>ホセイ</t>
    </rPh>
    <rPh sb="14" eb="15">
      <t>ハイ</t>
    </rPh>
    <rPh sb="16" eb="18">
      <t>ブキ</t>
    </rPh>
    <phoneticPr fontId="1"/>
  </si>
  <si>
    <t xml:space="preserve"> 80：渇望の鎌</t>
    <rPh sb="4" eb="6">
      <t>カツボウ</t>
    </rPh>
    <rPh sb="7" eb="8">
      <t>カマ</t>
    </rPh>
    <phoneticPr fontId="1"/>
  </si>
  <si>
    <t xml:space="preserve"> 85：黒銀の鎌、石の両刃剣</t>
    <rPh sb="4" eb="5">
      <t>コク</t>
    </rPh>
    <rPh sb="5" eb="6">
      <t>ギン</t>
    </rPh>
    <rPh sb="7" eb="8">
      <t>カマ</t>
    </rPh>
    <rPh sb="9" eb="10">
      <t>イシ</t>
    </rPh>
    <rPh sb="11" eb="13">
      <t>リョウバ</t>
    </rPh>
    <rPh sb="13" eb="14">
      <t>ケン</t>
    </rPh>
    <phoneticPr fontId="1"/>
  </si>
  <si>
    <t xml:space="preserve"> 87.5：竜騎兵の両刃剣</t>
    <rPh sb="6" eb="7">
      <t>リュウ</t>
    </rPh>
    <rPh sb="7" eb="9">
      <t>キヘイ</t>
    </rPh>
    <rPh sb="10" eb="12">
      <t>リョウバ</t>
    </rPh>
    <rPh sb="12" eb="13">
      <t>ケン</t>
    </rPh>
    <phoneticPr fontId="1"/>
  </si>
  <si>
    <r>
      <rPr>
        <sz val="11"/>
        <rFont val="ＭＳ Ｐゴシック"/>
        <family val="3"/>
        <charset val="128"/>
        <scheme val="minor"/>
      </rPr>
      <t xml:space="preserve">武器攻撃：70％
</t>
    </r>
    <r>
      <rPr>
        <sz val="11"/>
        <color rgb="FFFF0000"/>
        <rFont val="ＭＳ Ｐゴシック"/>
        <family val="3"/>
        <charset val="128"/>
        <scheme val="minor"/>
      </rPr>
      <t xml:space="preserve">※間接攻撃耐性
</t>
    </r>
    <r>
      <rPr>
        <sz val="11"/>
        <rFont val="ＭＳ Ｐゴシック"/>
        <family val="3"/>
        <charset val="128"/>
        <scheme val="minor"/>
      </rPr>
      <t>炎纏い中：30％</t>
    </r>
    <rPh sb="17" eb="18">
      <t>ホノオ</t>
    </rPh>
    <rPh sb="18" eb="19">
      <t>マトイ</t>
    </rPh>
    <rPh sb="20" eb="21">
      <t>チュウ</t>
    </rPh>
    <phoneticPr fontId="1"/>
  </si>
  <si>
    <t>←追放された戦士？</t>
    <rPh sb="1" eb="3">
      <t>ツイホウ</t>
    </rPh>
    <rPh sb="6" eb="8">
      <t>センシ</t>
    </rPh>
    <phoneticPr fontId="1"/>
  </si>
  <si>
    <t>←徘徊霊？</t>
    <rPh sb="1" eb="3">
      <t>ハイカイ</t>
    </rPh>
    <rPh sb="3" eb="4">
      <t>レイ</t>
    </rPh>
    <phoneticPr fontId="1"/>
  </si>
  <si>
    <t>対プレイヤーキャラ</t>
    <rPh sb="0" eb="1">
      <t>タイ</t>
    </rPh>
    <phoneticPr fontId="1"/>
  </si>
  <si>
    <t>原罪の探究者</t>
    <phoneticPr fontId="1"/>
  </si>
  <si>
    <t>特殊補正は無視して計算しています。</t>
    <rPh sb="0" eb="2">
      <t>トクシュ</t>
    </rPh>
    <rPh sb="2" eb="4">
      <t>ホセイ</t>
    </rPh>
    <rPh sb="5" eb="7">
      <t>ムシ</t>
    </rPh>
    <rPh sb="9" eb="11">
      <t>ケイサン</t>
    </rPh>
    <phoneticPr fontId="1"/>
  </si>
  <si>
    <t>炎～闇攻撃力に「スペル攻撃力」を入力すればスペルのダメージも出せます。</t>
    <rPh sb="0" eb="1">
      <t>ホノオ</t>
    </rPh>
    <rPh sb="2" eb="3">
      <t>ヤミ</t>
    </rPh>
    <rPh sb="3" eb="6">
      <t>コウゲキリョク</t>
    </rPh>
    <rPh sb="11" eb="14">
      <t>コウゲキリョク</t>
    </rPh>
    <rPh sb="16" eb="18">
      <t>ニュウリョク</t>
    </rPh>
    <rPh sb="30" eb="31">
      <t>ダ</t>
    </rPh>
    <phoneticPr fontId="1"/>
  </si>
  <si>
    <t>ほぼ推測の計算式です</t>
    <rPh sb="2" eb="4">
      <t>スイソク</t>
    </rPh>
    <rPh sb="5" eb="7">
      <t>ケイサン</t>
    </rPh>
    <rPh sb="7" eb="8">
      <t>シキ</t>
    </rPh>
    <phoneticPr fontId="1"/>
  </si>
  <si>
    <t>検証：16周目～</t>
    <rPh sb="0" eb="2">
      <t>ケンショウ</t>
    </rPh>
    <rPh sb="5" eb="7">
      <t>シュウメ</t>
    </rPh>
    <phoneticPr fontId="1"/>
  </si>
  <si>
    <t>第3篝火辺りからの樽運び：DF85</t>
    <rPh sb="0" eb="1">
      <t>ダイ</t>
    </rPh>
    <rPh sb="2" eb="4">
      <t>カガリビ</t>
    </rPh>
    <rPh sb="4" eb="5">
      <t>アタ</t>
    </rPh>
    <rPh sb="9" eb="10">
      <t>タル</t>
    </rPh>
    <rPh sb="10" eb="11">
      <t>ハコ</t>
    </rPh>
    <phoneticPr fontId="1"/>
  </si>
  <si>
    <t>黒体か第3篝火辺りからの煤の戦士：DF85</t>
    <rPh sb="0" eb="1">
      <t>クロ</t>
    </rPh>
    <rPh sb="1" eb="2">
      <t>タイ</t>
    </rPh>
    <rPh sb="3" eb="4">
      <t>ダイ</t>
    </rPh>
    <rPh sb="5" eb="7">
      <t>カガリビ</t>
    </rPh>
    <rPh sb="7" eb="8">
      <t>アタ</t>
    </rPh>
    <rPh sb="12" eb="13">
      <t>スス</t>
    </rPh>
    <rPh sb="14" eb="16">
      <t>センシ</t>
    </rPh>
    <phoneticPr fontId="1"/>
  </si>
  <si>
    <t>黒体か第3篝火辺りからのうつろの鎧：DF159</t>
    <rPh sb="0" eb="1">
      <t>クロ</t>
    </rPh>
    <rPh sb="1" eb="2">
      <t>タイ</t>
    </rPh>
    <rPh sb="16" eb="17">
      <t>ヨロイ</t>
    </rPh>
    <phoneticPr fontId="1"/>
  </si>
  <si>
    <t>灰塗れ：復活</t>
    <rPh sb="4" eb="6">
      <t>フッカツ</t>
    </rPh>
    <phoneticPr fontId="1"/>
  </si>
  <si>
    <t>黒霧の塔</t>
    <phoneticPr fontId="1"/>
  </si>
  <si>
    <t>第3篝火辺りからの鉄戦士：DF106</t>
    <rPh sb="0" eb="1">
      <t>ダイ</t>
    </rPh>
    <rPh sb="2" eb="4">
      <t>カガリビ</t>
    </rPh>
    <rPh sb="4" eb="5">
      <t>アタ</t>
    </rPh>
    <rPh sb="9" eb="10">
      <t>テツ</t>
    </rPh>
    <rPh sb="10" eb="12">
      <t>センシ</t>
    </rPh>
    <phoneticPr fontId="1"/>
  </si>
  <si>
    <t>第3篝火辺りから煙の術師：DF106</t>
    <rPh sb="0" eb="1">
      <t>ダイ</t>
    </rPh>
    <rPh sb="2" eb="4">
      <t>カガリビ</t>
    </rPh>
    <rPh sb="4" eb="5">
      <t>アタ</t>
    </rPh>
    <rPh sb="8" eb="9">
      <t>ケムリ</t>
    </rPh>
    <rPh sb="10" eb="11">
      <t>ジュツ</t>
    </rPh>
    <rPh sb="11" eb="12">
      <t>シ</t>
    </rPh>
    <phoneticPr fontId="1"/>
  </si>
  <si>
    <t>致命：90％</t>
    <phoneticPr fontId="1"/>
  </si>
  <si>
    <t>※間接攻撃耐性</t>
    <phoneticPr fontId="1"/>
  </si>
  <si>
    <t>間接攻撃85％</t>
    <phoneticPr fontId="1"/>
  </si>
  <si>
    <t>刺突致命：10％</t>
    <phoneticPr fontId="1"/>
  </si>
  <si>
    <t>刺突致命：10％</t>
    <phoneticPr fontId="1"/>
  </si>
  <si>
    <t>刺突致命：10％</t>
    <phoneticPr fontId="1"/>
  </si>
  <si>
    <t>致命：90％</t>
    <phoneticPr fontId="1"/>
  </si>
  <si>
    <t>※間接攻撃耐性</t>
    <phoneticPr fontId="1"/>
  </si>
  <si>
    <r>
      <rPr>
        <sz val="11"/>
        <color theme="1"/>
        <rFont val="ＭＳ Ｐゴシック"/>
        <family val="3"/>
        <charset val="128"/>
        <scheme val="minor"/>
      </rPr>
      <t xml:space="preserve">捕食中：20％
</t>
    </r>
    <r>
      <rPr>
        <sz val="11"/>
        <color theme="9"/>
        <rFont val="ＭＳ Ｐゴシック"/>
        <family val="3"/>
        <charset val="128"/>
        <scheme val="minor"/>
      </rPr>
      <t>間接攻撃85％</t>
    </r>
    <phoneticPr fontId="1"/>
  </si>
  <si>
    <t>※石像兵士相手に致命検証</t>
    <rPh sb="1" eb="3">
      <t>セキゾウ</t>
    </rPh>
    <rPh sb="3" eb="5">
      <t>ヘイシ</t>
    </rPh>
    <rPh sb="5" eb="7">
      <t>アイテ</t>
    </rPh>
    <rPh sb="8" eb="10">
      <t>チメイ</t>
    </rPh>
    <rPh sb="10" eb="12">
      <t>ケンショウ</t>
    </rPh>
    <phoneticPr fontId="1"/>
  </si>
  <si>
    <t>●多くの武器のエンチャントによる攻撃力上昇量（値が小さすぎるためかなり曖昧）</t>
    <rPh sb="1" eb="2">
      <t>オオ</t>
    </rPh>
    <rPh sb="4" eb="6">
      <t>ブキ</t>
    </rPh>
    <rPh sb="16" eb="19">
      <t>コウゲキリョク</t>
    </rPh>
    <rPh sb="19" eb="22">
      <t>ジョウショウリョウ</t>
    </rPh>
    <rPh sb="23" eb="24">
      <t>アタイ</t>
    </rPh>
    <rPh sb="25" eb="26">
      <t>チイ</t>
    </rPh>
    <rPh sb="35" eb="37">
      <t>アイマイ</t>
    </rPh>
    <phoneticPr fontId="1"/>
  </si>
  <si>
    <r>
      <t>魔法：（基礎攻撃力の</t>
    </r>
    <r>
      <rPr>
        <sz val="11"/>
        <color rgb="FFFF0000"/>
        <rFont val="ＭＳ Ｐゴシック"/>
        <family val="3"/>
        <charset val="128"/>
        <scheme val="minor"/>
      </rPr>
      <t>15％</t>
    </r>
    <r>
      <rPr>
        <sz val="11"/>
        <color theme="1"/>
        <rFont val="ＭＳ Ｐゴシック"/>
        <family val="2"/>
        <scheme val="minor"/>
      </rPr>
      <t xml:space="preserve">）+（プレイヤーステータス「補 魔法」の </t>
    </r>
    <r>
      <rPr>
        <sz val="11"/>
        <color rgb="FFFF0000"/>
        <rFont val="ＭＳ Ｐゴシック"/>
        <family val="3"/>
        <charset val="128"/>
        <scheme val="minor"/>
      </rPr>
      <t>7％</t>
    </r>
    <r>
      <rPr>
        <sz val="11"/>
        <color theme="1"/>
        <rFont val="ＭＳ Ｐゴシック"/>
        <family val="2"/>
        <scheme val="minor"/>
      </rPr>
      <t>）+</t>
    </r>
    <r>
      <rPr>
        <sz val="11"/>
        <color rgb="FFFF0000"/>
        <rFont val="ＭＳ Ｐゴシック"/>
        <family val="3"/>
        <charset val="128"/>
        <scheme val="minor"/>
      </rPr>
      <t>6</t>
    </r>
    <rPh sb="0" eb="2">
      <t>マホウ</t>
    </rPh>
    <rPh sb="29" eb="31">
      <t>マホウ</t>
    </rPh>
    <phoneticPr fontId="1"/>
  </si>
  <si>
    <r>
      <t>強魔：（基礎攻撃力の</t>
    </r>
    <r>
      <rPr>
        <sz val="11"/>
        <color rgb="FFFF0000"/>
        <rFont val="ＭＳ Ｐゴシック"/>
        <family val="3"/>
        <charset val="128"/>
        <scheme val="minor"/>
      </rPr>
      <t>20％</t>
    </r>
    <r>
      <rPr>
        <sz val="11"/>
        <color theme="1"/>
        <rFont val="ＭＳ Ｐゴシック"/>
        <family val="2"/>
        <scheme val="minor"/>
      </rPr>
      <t xml:space="preserve">）+（プレイヤーステータス「補 魔法」の </t>
    </r>
    <r>
      <rPr>
        <sz val="11"/>
        <color rgb="FFFF0000"/>
        <rFont val="ＭＳ Ｐゴシック"/>
        <family val="3"/>
        <charset val="128"/>
        <scheme val="minor"/>
      </rPr>
      <t>9％</t>
    </r>
    <r>
      <rPr>
        <sz val="11"/>
        <color theme="1"/>
        <rFont val="ＭＳ Ｐゴシック"/>
        <family val="2"/>
        <scheme val="minor"/>
      </rPr>
      <t>）+</t>
    </r>
    <r>
      <rPr>
        <sz val="11"/>
        <color rgb="FFFF0000"/>
        <rFont val="ＭＳ Ｐゴシック"/>
        <family val="3"/>
        <charset val="128"/>
        <scheme val="minor"/>
      </rPr>
      <t>7</t>
    </r>
    <rPh sb="0" eb="1">
      <t>キョウ</t>
    </rPh>
    <rPh sb="1" eb="2">
      <t>マ</t>
    </rPh>
    <rPh sb="29" eb="31">
      <t>マホウ</t>
    </rPh>
    <phoneticPr fontId="1"/>
  </si>
  <si>
    <r>
      <t>結晶：（基礎攻撃力の</t>
    </r>
    <r>
      <rPr>
        <sz val="11"/>
        <color rgb="FFFF0000"/>
        <rFont val="ＭＳ Ｐゴシック"/>
        <family val="3"/>
        <charset val="128"/>
        <scheme val="minor"/>
      </rPr>
      <t>30％</t>
    </r>
    <r>
      <rPr>
        <sz val="11"/>
        <color theme="1"/>
        <rFont val="ＭＳ Ｐゴシック"/>
        <family val="2"/>
        <scheme val="minor"/>
      </rPr>
      <t>）+（プレイヤーステータス「補 魔法」の</t>
    </r>
    <r>
      <rPr>
        <sz val="11"/>
        <color rgb="FFFF0000"/>
        <rFont val="ＭＳ Ｐゴシック"/>
        <family val="3"/>
        <charset val="128"/>
        <scheme val="minor"/>
      </rPr>
      <t>12％</t>
    </r>
    <r>
      <rPr>
        <sz val="11"/>
        <color theme="1"/>
        <rFont val="ＭＳ Ｐゴシック"/>
        <family val="2"/>
        <scheme val="minor"/>
      </rPr>
      <t>）+</t>
    </r>
    <r>
      <rPr>
        <sz val="11"/>
        <color rgb="FFFF0000"/>
        <rFont val="ＭＳ Ｐゴシック"/>
        <family val="3"/>
        <charset val="128"/>
        <scheme val="minor"/>
      </rPr>
      <t>5</t>
    </r>
    <rPh sb="0" eb="2">
      <t>ケッショウ</t>
    </rPh>
    <rPh sb="4" eb="6">
      <t>キソ</t>
    </rPh>
    <rPh sb="6" eb="9">
      <t>コウゲキリョク</t>
    </rPh>
    <rPh sb="27" eb="28">
      <t>ホ</t>
    </rPh>
    <rPh sb="29" eb="31">
      <t>マホウ</t>
    </rPh>
    <phoneticPr fontId="1"/>
  </si>
  <si>
    <r>
      <t>太陽：（基礎攻撃力の</t>
    </r>
    <r>
      <rPr>
        <sz val="11"/>
        <color rgb="FFFF0000"/>
        <rFont val="ＭＳ Ｐゴシック"/>
        <family val="3"/>
        <charset val="128"/>
        <scheme val="minor"/>
      </rPr>
      <t>30％</t>
    </r>
    <r>
      <rPr>
        <sz val="11"/>
        <color theme="1"/>
        <rFont val="ＭＳ Ｐゴシック"/>
        <family val="2"/>
        <scheme val="minor"/>
      </rPr>
      <t>）+（プレイヤーステータス「補  雷  」の</t>
    </r>
    <r>
      <rPr>
        <sz val="11"/>
        <color rgb="FFFF0000"/>
        <rFont val="ＭＳ Ｐゴシック"/>
        <family val="3"/>
        <charset val="128"/>
        <scheme val="minor"/>
      </rPr>
      <t>12％</t>
    </r>
    <r>
      <rPr>
        <sz val="11"/>
        <color theme="1"/>
        <rFont val="ＭＳ Ｐゴシック"/>
        <family val="2"/>
        <scheme val="minor"/>
      </rPr>
      <t>）+</t>
    </r>
    <r>
      <rPr>
        <sz val="11"/>
        <color rgb="FFFF0000"/>
        <rFont val="ＭＳ Ｐゴシック"/>
        <family val="3"/>
        <charset val="128"/>
        <scheme val="minor"/>
      </rPr>
      <t>5</t>
    </r>
    <rPh sb="0" eb="2">
      <t>タイヨウ</t>
    </rPh>
    <rPh sb="4" eb="6">
      <t>キソ</t>
    </rPh>
    <rPh sb="6" eb="9">
      <t>コウゲキリョク</t>
    </rPh>
    <rPh sb="27" eb="28">
      <t>ホ</t>
    </rPh>
    <rPh sb="30" eb="31">
      <t>カミナリ</t>
    </rPh>
    <phoneticPr fontId="1"/>
  </si>
  <si>
    <r>
      <t>闇武：（基礎攻撃力の</t>
    </r>
    <r>
      <rPr>
        <sz val="11"/>
        <color rgb="FFFF0000"/>
        <rFont val="ＭＳ Ｐゴシック"/>
        <family val="3"/>
        <charset val="128"/>
        <scheme val="minor"/>
      </rPr>
      <t>30％</t>
    </r>
    <r>
      <rPr>
        <sz val="11"/>
        <color theme="1"/>
        <rFont val="ＭＳ Ｐゴシック"/>
        <family val="2"/>
        <scheme val="minor"/>
      </rPr>
      <t>）+（プレイヤーステータス「補  闇  」の</t>
    </r>
    <r>
      <rPr>
        <sz val="11"/>
        <color rgb="FFFF0000"/>
        <rFont val="ＭＳ Ｐゴシック"/>
        <family val="3"/>
        <charset val="128"/>
        <scheme val="minor"/>
      </rPr>
      <t>12％</t>
    </r>
    <r>
      <rPr>
        <sz val="11"/>
        <color theme="1"/>
        <rFont val="ＭＳ Ｐゴシック"/>
        <family val="2"/>
        <scheme val="minor"/>
      </rPr>
      <t>）+</t>
    </r>
    <r>
      <rPr>
        <sz val="11"/>
        <color rgb="FFFF0000"/>
        <rFont val="ＭＳ Ｐゴシック"/>
        <family val="3"/>
        <charset val="128"/>
        <scheme val="minor"/>
      </rPr>
      <t>5</t>
    </r>
    <rPh sb="0" eb="1">
      <t>ヤミ</t>
    </rPh>
    <rPh sb="1" eb="2">
      <t>ブ</t>
    </rPh>
    <rPh sb="4" eb="6">
      <t>キソ</t>
    </rPh>
    <rPh sb="6" eb="9">
      <t>コウゲキリョク</t>
    </rPh>
    <rPh sb="27" eb="28">
      <t>ホ</t>
    </rPh>
    <rPh sb="30" eb="31">
      <t>ヤミ</t>
    </rPh>
    <phoneticPr fontId="1"/>
  </si>
  <si>
    <r>
      <t>共鳴：（基礎攻撃力の</t>
    </r>
    <r>
      <rPr>
        <sz val="11"/>
        <color rgb="FFFF0000"/>
        <rFont val="ＭＳ Ｐゴシック"/>
        <family val="3"/>
        <charset val="128"/>
        <scheme val="minor"/>
      </rPr>
      <t>35％</t>
    </r>
    <r>
      <rPr>
        <sz val="11"/>
        <color theme="1"/>
        <rFont val="ＭＳ Ｐゴシック"/>
        <family val="2"/>
        <scheme val="minor"/>
      </rPr>
      <t>）+（プレイヤーステータス「補  闇  」の</t>
    </r>
    <r>
      <rPr>
        <sz val="11"/>
        <color rgb="FFFF0000"/>
        <rFont val="ＭＳ Ｐゴシック"/>
        <family val="3"/>
        <charset val="128"/>
        <scheme val="minor"/>
      </rPr>
      <t>14％</t>
    </r>
    <r>
      <rPr>
        <sz val="11"/>
        <color theme="1"/>
        <rFont val="ＭＳ Ｐゴシック"/>
        <family val="2"/>
        <scheme val="minor"/>
      </rPr>
      <t>）</t>
    </r>
    <rPh sb="0" eb="2">
      <t>キョウメイ</t>
    </rPh>
    <rPh sb="30" eb="31">
      <t>ヤミ</t>
    </rPh>
    <phoneticPr fontId="1"/>
  </si>
  <si>
    <r>
      <t>炎武：（基礎攻撃力の</t>
    </r>
    <r>
      <rPr>
        <sz val="11"/>
        <color rgb="FFFF0000"/>
        <rFont val="ＭＳ Ｐゴシック"/>
        <family val="3"/>
        <charset val="128"/>
        <scheme val="minor"/>
      </rPr>
      <t>20％</t>
    </r>
    <r>
      <rPr>
        <sz val="11"/>
        <color theme="1"/>
        <rFont val="ＭＳ Ｐゴシック"/>
        <family val="2"/>
        <scheme val="minor"/>
      </rPr>
      <t xml:space="preserve">）+（プレイヤーステータス「補  炎  」の </t>
    </r>
    <r>
      <rPr>
        <sz val="11"/>
        <color rgb="FFFF0000"/>
        <rFont val="ＭＳ Ｐゴシック"/>
        <family val="3"/>
        <charset val="128"/>
        <scheme val="minor"/>
      </rPr>
      <t>9％</t>
    </r>
    <r>
      <rPr>
        <sz val="11"/>
        <color theme="1"/>
        <rFont val="ＭＳ Ｐゴシック"/>
        <family val="2"/>
        <scheme val="minor"/>
      </rPr>
      <t>）+</t>
    </r>
    <r>
      <rPr>
        <sz val="11"/>
        <color rgb="FFFF0000"/>
        <rFont val="ＭＳ Ｐゴシック"/>
        <family val="3"/>
        <charset val="128"/>
        <scheme val="minor"/>
      </rPr>
      <t>4</t>
    </r>
    <rPh sb="0" eb="1">
      <t>ホノオ</t>
    </rPh>
    <rPh sb="30" eb="31">
      <t>ホノオ</t>
    </rPh>
    <phoneticPr fontId="1"/>
  </si>
  <si>
    <r>
      <t>松脂：（基礎攻撃力の</t>
    </r>
    <r>
      <rPr>
        <sz val="11"/>
        <color rgb="FFFF0000"/>
        <rFont val="ＭＳ Ｐゴシック"/>
        <family val="3"/>
        <charset val="128"/>
        <scheme val="minor"/>
      </rPr>
      <t>20％</t>
    </r>
    <r>
      <rPr>
        <sz val="11"/>
        <color theme="1"/>
        <rFont val="ＭＳ Ｐゴシック"/>
        <family val="2"/>
        <scheme val="minor"/>
      </rPr>
      <t xml:space="preserve">）+（プレイヤーステータス「補 ○○」の </t>
    </r>
    <r>
      <rPr>
        <sz val="11"/>
        <color rgb="FFFF0000"/>
        <rFont val="ＭＳ Ｐゴシック"/>
        <family val="3"/>
        <charset val="128"/>
        <scheme val="minor"/>
      </rPr>
      <t>7％</t>
    </r>
    <r>
      <rPr>
        <sz val="11"/>
        <color theme="1"/>
        <rFont val="ＭＳ Ｐゴシック"/>
        <family val="2"/>
        <scheme val="minor"/>
      </rPr>
      <t>）+</t>
    </r>
    <r>
      <rPr>
        <sz val="11"/>
        <color rgb="FFFF0000"/>
        <rFont val="ＭＳ Ｐゴシック"/>
        <family val="3"/>
        <charset val="128"/>
        <scheme val="minor"/>
      </rPr>
      <t>8</t>
    </r>
    <rPh sb="0" eb="2">
      <t>マツヤニ</t>
    </rPh>
    <phoneticPr fontId="1"/>
  </si>
  <si>
    <t>※魔炎雷闇に変質させると基礎攻撃力は（物理+魔炎雷闇）を参照するようになる。</t>
    <rPh sb="1" eb="2">
      <t>マ</t>
    </rPh>
    <rPh sb="2" eb="3">
      <t>ホノオ</t>
    </rPh>
    <rPh sb="3" eb="4">
      <t>カミナリ</t>
    </rPh>
    <rPh sb="4" eb="5">
      <t>ヤミ</t>
    </rPh>
    <rPh sb="6" eb="8">
      <t>ヘンシツ</t>
    </rPh>
    <rPh sb="12" eb="14">
      <t>キソ</t>
    </rPh>
    <rPh sb="14" eb="17">
      <t>コウゲキリョク</t>
    </rPh>
    <rPh sb="19" eb="21">
      <t>ブツリ</t>
    </rPh>
    <rPh sb="22" eb="23">
      <t>マ</t>
    </rPh>
    <rPh sb="23" eb="24">
      <t>ホノオ</t>
    </rPh>
    <rPh sb="24" eb="25">
      <t>カミナリ</t>
    </rPh>
    <rPh sb="25" eb="26">
      <t>ヤミ</t>
    </rPh>
    <rPh sb="28" eb="30">
      <t>サンショウ</t>
    </rPh>
    <phoneticPr fontId="1"/>
  </si>
  <si>
    <t>※蒼の大剣などの補正が無い武器はプレイヤーステータス依存の攻撃力上昇量が0になる。</t>
    <rPh sb="1" eb="2">
      <t>アオ</t>
    </rPh>
    <rPh sb="3" eb="5">
      <t>タイケン</t>
    </rPh>
    <rPh sb="8" eb="10">
      <t>ホセイ</t>
    </rPh>
    <rPh sb="11" eb="12">
      <t>ナ</t>
    </rPh>
    <rPh sb="13" eb="15">
      <t>ブキ</t>
    </rPh>
    <rPh sb="26" eb="28">
      <t>イゾン</t>
    </rPh>
    <rPh sb="29" eb="32">
      <t>コウゲキリョク</t>
    </rPh>
    <rPh sb="32" eb="35">
      <t>ジョウショウリョウ</t>
    </rPh>
    <phoneticPr fontId="1"/>
  </si>
  <si>
    <t>※未変質で複数属性を持つ武器は基礎攻撃力のどれか一つを参照することが多い。</t>
    <rPh sb="1" eb="2">
      <t>ミ</t>
    </rPh>
    <rPh sb="2" eb="4">
      <t>ヘンシツ</t>
    </rPh>
    <rPh sb="5" eb="7">
      <t>フクスウ</t>
    </rPh>
    <rPh sb="7" eb="9">
      <t>ゾクセイ</t>
    </rPh>
    <rPh sb="10" eb="11">
      <t>モ</t>
    </rPh>
    <rPh sb="12" eb="14">
      <t>ブキ</t>
    </rPh>
    <rPh sb="15" eb="17">
      <t>キソ</t>
    </rPh>
    <rPh sb="17" eb="20">
      <t>コウゲキリョク</t>
    </rPh>
    <rPh sb="24" eb="25">
      <t>ヒト</t>
    </rPh>
    <rPh sb="27" eb="29">
      <t>サンショウ</t>
    </rPh>
    <rPh sb="34" eb="35">
      <t>オオ</t>
    </rPh>
    <phoneticPr fontId="1"/>
  </si>
  <si>
    <t>起動前：300％
致命：90％</t>
    <phoneticPr fontId="1"/>
  </si>
  <si>
    <r>
      <rPr>
        <sz val="11"/>
        <rFont val="ＭＳ Ｐゴシック"/>
        <family val="3"/>
        <charset val="128"/>
        <scheme val="minor"/>
      </rPr>
      <t>召喚中：50％</t>
    </r>
    <r>
      <rPr>
        <sz val="11"/>
        <color theme="9"/>
        <rFont val="ＭＳ Ｐゴシック"/>
        <family val="3"/>
        <charset val="128"/>
        <scheme val="minor"/>
      </rPr>
      <t xml:space="preserve">
間接攻撃85％</t>
    </r>
    <phoneticPr fontId="1"/>
  </si>
  <si>
    <r>
      <rPr>
        <sz val="11"/>
        <rFont val="ＭＳ Ｐゴシック"/>
        <family val="3"/>
        <charset val="128"/>
        <scheme val="minor"/>
      </rPr>
      <t xml:space="preserve">強化中、後：60％
</t>
    </r>
    <r>
      <rPr>
        <sz val="11"/>
        <color theme="9"/>
        <rFont val="ＭＳ Ｐゴシック"/>
        <family val="3"/>
        <charset val="128"/>
        <scheme val="minor"/>
      </rPr>
      <t>間接攻撃85％</t>
    </r>
    <phoneticPr fontId="1"/>
  </si>
  <si>
    <t>致命：80％</t>
    <phoneticPr fontId="1"/>
  </si>
  <si>
    <t>二刀流の巨人のみ望郷無効</t>
    <rPh sb="4" eb="6">
      <t>キョジン</t>
    </rPh>
    <phoneticPr fontId="1"/>
  </si>
  <si>
    <t>武器攻撃：50％
致命：90％</t>
    <phoneticPr fontId="1"/>
  </si>
  <si>
    <r>
      <rPr>
        <sz val="11"/>
        <rFont val="ＭＳ Ｐゴシック"/>
        <family val="3"/>
        <charset val="128"/>
        <scheme val="minor"/>
      </rPr>
      <t>武器攻撃：50％</t>
    </r>
    <r>
      <rPr>
        <sz val="11"/>
        <color theme="9"/>
        <rFont val="ＭＳ Ｐゴシック"/>
        <family val="3"/>
        <charset val="128"/>
        <scheme val="minor"/>
      </rPr>
      <t xml:space="preserve">
間接攻撃85％</t>
    </r>
    <phoneticPr fontId="1"/>
  </si>
  <si>
    <t>←伝道者の末裔ワズロー？</t>
    <phoneticPr fontId="1"/>
  </si>
  <si>
    <t>※計算式最後の+6などの数値は武器の強化度により変化する？</t>
    <rPh sb="1" eb="3">
      <t>ケイサン</t>
    </rPh>
    <rPh sb="3" eb="4">
      <t>シキ</t>
    </rPh>
    <rPh sb="4" eb="6">
      <t>サイゴ</t>
    </rPh>
    <rPh sb="12" eb="14">
      <t>スウチ</t>
    </rPh>
    <rPh sb="15" eb="17">
      <t>ブキ</t>
    </rPh>
    <rPh sb="18" eb="20">
      <t>キョウカ</t>
    </rPh>
    <rPh sb="20" eb="21">
      <t>ド</t>
    </rPh>
    <rPh sb="24" eb="26">
      <t>ヘンカ</t>
    </rPh>
    <phoneticPr fontId="1"/>
  </si>
  <si>
    <t>※緑衣の巡礼相手にモーション値検証</t>
    <rPh sb="1" eb="3">
      <t>リョクイ</t>
    </rPh>
    <rPh sb="4" eb="6">
      <t>ジュンレイ</t>
    </rPh>
    <rPh sb="6" eb="8">
      <t>アイテ</t>
    </rPh>
    <rPh sb="14" eb="15">
      <t>チ</t>
    </rPh>
    <rPh sb="15" eb="17">
      <t>ケンショウ</t>
    </rPh>
    <phoneticPr fontId="1"/>
  </si>
  <si>
    <t>151：ジャンプ攻撃(上記の左手以外の掛け算無視)</t>
    <rPh sb="8" eb="10">
      <t>コウゲキ</t>
    </rPh>
    <rPh sb="14" eb="16">
      <t>ヒダリテ</t>
    </rPh>
    <rPh sb="16" eb="18">
      <t>イガイ</t>
    </rPh>
    <phoneticPr fontId="1"/>
  </si>
  <si>
    <t xml:space="preserve">    また、松脂が塗れる場合はスペルより属性一致松脂の方が強い場合も多い。</t>
    <rPh sb="7" eb="9">
      <t>マツヤニ</t>
    </rPh>
    <rPh sb="10" eb="11">
      <t>ヌ</t>
    </rPh>
    <rPh sb="13" eb="15">
      <t>バアイ</t>
    </rPh>
    <rPh sb="21" eb="23">
      <t>ゾクセイ</t>
    </rPh>
    <rPh sb="23" eb="25">
      <t>イッチ</t>
    </rPh>
    <rPh sb="25" eb="27">
      <t>マツヤニ</t>
    </rPh>
    <rPh sb="28" eb="29">
      <t>ホウ</t>
    </rPh>
    <rPh sb="30" eb="31">
      <t>ツヨ</t>
    </rPh>
    <rPh sb="32" eb="34">
      <t>バアイ</t>
    </rPh>
    <rPh sb="35" eb="36">
      <t>オオ</t>
    </rPh>
    <phoneticPr fontId="1"/>
  </si>
  <si>
    <r>
      <rPr>
        <sz val="11"/>
        <rFont val="ＭＳ Ｐゴシック"/>
        <family val="3"/>
        <charset val="128"/>
        <scheme val="minor"/>
      </rPr>
      <t>全て</t>
    </r>
    <r>
      <rPr>
        <sz val="11"/>
        <color rgb="FFFF0000"/>
        <rFont val="ＭＳ Ｐゴシック"/>
        <family val="3"/>
        <charset val="128"/>
        <scheme val="minor"/>
      </rPr>
      <t>変質なし最大強化</t>
    </r>
    <r>
      <rPr>
        <sz val="11"/>
        <rFont val="ＭＳ Ｐゴシック"/>
        <family val="3"/>
        <charset val="128"/>
        <scheme val="minor"/>
      </rPr>
      <t>での攻撃力。「平均」はエネミーの平均的な耐性を加味した攻撃力。対エネミーでの攻撃力を比べるときに合計攻撃力よりは役立つと思います。「平均」の詳細：(</t>
    </r>
    <r>
      <rPr>
        <sz val="11"/>
        <color rgb="FFFF0000"/>
        <rFont val="ＭＳ Ｐゴシック"/>
        <family val="3"/>
        <charset val="128"/>
        <scheme val="minor"/>
      </rPr>
      <t>物理100％</t>
    </r>
    <r>
      <rPr>
        <sz val="11"/>
        <rFont val="ＭＳ Ｐゴシック"/>
        <family val="3"/>
        <charset val="128"/>
        <scheme val="minor"/>
      </rPr>
      <t>)+(</t>
    </r>
    <r>
      <rPr>
        <sz val="11"/>
        <color rgb="FFFF0000"/>
        <rFont val="ＭＳ Ｐゴシック"/>
        <family val="3"/>
        <charset val="128"/>
        <scheme val="minor"/>
      </rPr>
      <t>魔炎雷闇70％</t>
    </r>
    <r>
      <rPr>
        <sz val="11"/>
        <rFont val="ＭＳ Ｐゴシック"/>
        <family val="3"/>
        <charset val="128"/>
        <scheme val="minor"/>
      </rPr>
      <t>)</t>
    </r>
    <r>
      <rPr>
        <sz val="11"/>
        <color rgb="FFFF0000"/>
        <rFont val="ＭＳ Ｐゴシック"/>
        <family val="3"/>
        <charset val="128"/>
        <scheme val="minor"/>
      </rPr>
      <t>-80</t>
    </r>
    <r>
      <rPr>
        <sz val="11"/>
        <rFont val="ＭＳ Ｐゴシック"/>
        <family val="3"/>
        <charset val="128"/>
        <scheme val="minor"/>
      </rPr>
      <t>(DFの平均)</t>
    </r>
    <r>
      <rPr>
        <sz val="11"/>
        <color rgb="FFFF0000"/>
        <rFont val="ＭＳ Ｐゴシック"/>
        <family val="3"/>
        <charset val="128"/>
        <scheme val="minor"/>
      </rPr>
      <t>+50</t>
    </r>
    <r>
      <rPr>
        <sz val="11"/>
        <rFont val="ＭＳ Ｐゴシック"/>
        <family val="3"/>
        <charset val="128"/>
        <scheme val="minor"/>
      </rPr>
      <t>(刃+2)</t>
    </r>
    <r>
      <rPr>
        <sz val="11"/>
        <color rgb="FFFF0000"/>
        <rFont val="ＭＳ Ｐゴシック"/>
        <family val="3"/>
        <charset val="128"/>
        <scheme val="minor"/>
      </rPr>
      <t xml:space="preserve">
</t>
    </r>
    <r>
      <rPr>
        <b/>
        <sz val="11"/>
        <color rgb="FFFF0000"/>
        <rFont val="ＭＳ Ｐゴシック"/>
        <family val="3"/>
        <charset val="128"/>
        <scheme val="minor"/>
      </rPr>
      <t>↓「プレイヤーステータス」で見られる「攻撃 筋力」「攻撃 技量」「補 炎」「補 魔法」「補 雷」「補 闇」「補　毒」「補　出血」の値を入力してください。</t>
    </r>
    <rPh sb="33" eb="35">
      <t>カミ</t>
    </rPh>
    <rPh sb="37" eb="40">
      <t>コウゲキリョク</t>
    </rPh>
    <rPh sb="41" eb="42">
      <t>タイ</t>
    </rPh>
    <rPh sb="48" eb="51">
      <t>コウゲキリョク</t>
    </rPh>
    <rPh sb="52" eb="53">
      <t>クラ</t>
    </rPh>
    <rPh sb="66" eb="68">
      <t>ヤクダ</t>
    </rPh>
    <rPh sb="70" eb="71">
      <t>オモ</t>
    </rPh>
    <rPh sb="76" eb="78">
      <t>ヘイキン</t>
    </rPh>
    <rPh sb="80" eb="82">
      <t>ショウサイ</t>
    </rPh>
    <rPh sb="84" eb="86">
      <t>ブツリ</t>
    </rPh>
    <rPh sb="93" eb="94">
      <t>マ</t>
    </rPh>
    <rPh sb="94" eb="95">
      <t>ホノオ</t>
    </rPh>
    <rPh sb="95" eb="96">
      <t>カミナリ</t>
    </rPh>
    <rPh sb="96" eb="97">
      <t>ヤミ</t>
    </rPh>
    <rPh sb="108" eb="110">
      <t>ヘイキン</t>
    </rPh>
    <rPh sb="115" eb="116">
      <t>ヤイバ</t>
    </rPh>
    <phoneticPr fontId="1"/>
  </si>
  <si>
    <t>筋</t>
    <rPh sb="0" eb="1">
      <t>キン</t>
    </rPh>
    <phoneticPr fontId="1"/>
  </si>
  <si>
    <t>合計攻</t>
    <rPh sb="0" eb="2">
      <t>ゴウケイ</t>
    </rPh>
    <rPh sb="2" eb="3">
      <t>コウ</t>
    </rPh>
    <phoneticPr fontId="1"/>
  </si>
  <si>
    <t>毒血</t>
    <rPh sb="0" eb="1">
      <t>ドク</t>
    </rPh>
    <rPh sb="1" eb="2">
      <t>チ</t>
    </rPh>
    <phoneticPr fontId="1"/>
  </si>
  <si>
    <t>平均</t>
    <rPh sb="0" eb="2">
      <t>ヘイキン</t>
    </rPh>
    <phoneticPr fontId="1"/>
  </si>
  <si>
    <t>物理</t>
    <rPh sb="0" eb="2">
      <t>ブツリ</t>
    </rPh>
    <phoneticPr fontId="1"/>
  </si>
  <si>
    <t>魔炎雷闇</t>
    <rPh sb="0" eb="1">
      <t>マ</t>
    </rPh>
    <rPh sb="1" eb="2">
      <t>ホノオ</t>
    </rPh>
    <rPh sb="2" eb="3">
      <t>カミナリ</t>
    </rPh>
    <rPh sb="3" eb="4">
      <t>ヤミ</t>
    </rPh>
    <phoneticPr fontId="1"/>
  </si>
  <si>
    <t>技</t>
    <rPh sb="0" eb="1">
      <t>ギ</t>
    </rPh>
    <phoneticPr fontId="1"/>
  </si>
  <si>
    <t>短剣</t>
    <rPh sb="0" eb="2">
      <t>タンケン</t>
    </rPh>
    <phoneticPr fontId="1"/>
  </si>
  <si>
    <t>鎚</t>
    <rPh sb="0" eb="1">
      <t>ツチ</t>
    </rPh>
    <phoneticPr fontId="1"/>
  </si>
  <si>
    <t>呪術
　の火</t>
    <rPh sb="0" eb="2">
      <t>ジュジュツ</t>
    </rPh>
    <rPh sb="5" eb="6">
      <t>ヒ</t>
    </rPh>
    <phoneticPr fontId="1"/>
  </si>
  <si>
    <t>呪術の火</t>
    <rPh sb="0" eb="2">
      <t>ジュジュツ</t>
    </rPh>
    <rPh sb="3" eb="4">
      <t>ヒ</t>
    </rPh>
    <phoneticPr fontId="1"/>
  </si>
  <si>
    <t>小盾</t>
    <rPh sb="0" eb="1">
      <t>コ</t>
    </rPh>
    <rPh sb="1" eb="2">
      <t>タテ</t>
    </rPh>
    <phoneticPr fontId="1"/>
  </si>
  <si>
    <t>魔</t>
    <rPh sb="0" eb="1">
      <t>マ</t>
    </rPh>
    <phoneticPr fontId="1"/>
  </si>
  <si>
    <t>暗い呪術の火※</t>
    <rPh sb="0" eb="1">
      <t>クラ</t>
    </rPh>
    <rPh sb="2" eb="4">
      <t>ジュジュツ</t>
    </rPh>
    <rPh sb="5" eb="6">
      <t>ヒ</t>
    </rPh>
    <phoneticPr fontId="1"/>
  </si>
  <si>
    <t>炎</t>
    <rPh sb="0" eb="1">
      <t>ホノオ</t>
    </rPh>
    <phoneticPr fontId="1"/>
  </si>
  <si>
    <t>盗賊の短刀</t>
    <rPh sb="0" eb="2">
      <t>トウゾク</t>
    </rPh>
    <rPh sb="3" eb="5">
      <t>タントウ</t>
    </rPh>
    <phoneticPr fontId="1"/>
  </si>
  <si>
    <t>杖</t>
    <rPh sb="0" eb="1">
      <t>ツエ</t>
    </rPh>
    <phoneticPr fontId="1"/>
  </si>
  <si>
    <t>雷</t>
    <rPh sb="0" eb="1">
      <t>カミナリ</t>
    </rPh>
    <phoneticPr fontId="1"/>
  </si>
  <si>
    <t>影の短剣</t>
    <rPh sb="0" eb="1">
      <t>カゲ</t>
    </rPh>
    <rPh sb="2" eb="4">
      <t>タンケン</t>
    </rPh>
    <phoneticPr fontId="1"/>
  </si>
  <si>
    <t>強化クラブ</t>
    <rPh sb="0" eb="2">
      <t>キョウカ</t>
    </rPh>
    <phoneticPr fontId="1"/>
  </si>
  <si>
    <t>魔術の両刃剣</t>
    <rPh sb="0" eb="2">
      <t>マジュツ</t>
    </rPh>
    <rPh sb="3" eb="5">
      <t>リョウバ</t>
    </rPh>
    <rPh sb="5" eb="6">
      <t>ケン</t>
    </rPh>
    <phoneticPr fontId="1"/>
  </si>
  <si>
    <t>紅の円盾</t>
    <rPh sb="0" eb="1">
      <t>クレナイ</t>
    </rPh>
    <rPh sb="2" eb="3">
      <t>エン</t>
    </rPh>
    <rPh sb="3" eb="4">
      <t>ジュン</t>
    </rPh>
    <phoneticPr fontId="1"/>
  </si>
  <si>
    <t>闇</t>
    <rPh sb="0" eb="1">
      <t>ヤミ</t>
    </rPh>
    <phoneticPr fontId="1"/>
  </si>
  <si>
    <t>賊の短剣</t>
    <rPh sb="0" eb="1">
      <t>ゾク</t>
    </rPh>
    <rPh sb="2" eb="4">
      <t>タンケン</t>
    </rPh>
    <phoneticPr fontId="1"/>
  </si>
  <si>
    <t>名工の木槌</t>
    <rPh sb="0" eb="2">
      <t>メイコウ</t>
    </rPh>
    <rPh sb="3" eb="5">
      <t>キヅチ</t>
    </rPh>
    <phoneticPr fontId="1"/>
  </si>
  <si>
    <t>巡礼の杖槍</t>
    <rPh sb="0" eb="2">
      <t>ジュンレイ</t>
    </rPh>
    <rPh sb="3" eb="4">
      <t>ツエ</t>
    </rPh>
    <rPh sb="4" eb="5">
      <t>ヤリ</t>
    </rPh>
    <phoneticPr fontId="1"/>
  </si>
  <si>
    <t>鉄の円盾</t>
    <rPh sb="0" eb="1">
      <t>テツ</t>
    </rPh>
    <rPh sb="2" eb="3">
      <t>エン</t>
    </rPh>
    <rPh sb="3" eb="4">
      <t>ジュン</t>
    </rPh>
    <phoneticPr fontId="1"/>
  </si>
  <si>
    <t>毒</t>
    <rPh sb="0" eb="1">
      <t>ドク</t>
    </rPh>
    <phoneticPr fontId="1"/>
  </si>
  <si>
    <t>折れた賊の直剣</t>
    <rPh sb="0" eb="1">
      <t>オ</t>
    </rPh>
    <rPh sb="3" eb="4">
      <t>ゾク</t>
    </rPh>
    <rPh sb="5" eb="6">
      <t>チョク</t>
    </rPh>
    <rPh sb="6" eb="7">
      <t>ケン</t>
    </rPh>
    <phoneticPr fontId="1"/>
  </si>
  <si>
    <t>アン・ディールの槌</t>
    <rPh sb="8" eb="9">
      <t>ツチ</t>
    </rPh>
    <phoneticPr fontId="1"/>
  </si>
  <si>
    <t>魔術師の杖</t>
    <rPh sb="0" eb="3">
      <t>マジュツシ</t>
    </rPh>
    <rPh sb="4" eb="5">
      <t>ツエ</t>
    </rPh>
    <phoneticPr fontId="1"/>
  </si>
  <si>
    <t>下級兵の小盾</t>
    <rPh sb="0" eb="2">
      <t>カキュウ</t>
    </rPh>
    <rPh sb="2" eb="3">
      <t>ヘイ</t>
    </rPh>
    <rPh sb="4" eb="5">
      <t>コ</t>
    </rPh>
    <rPh sb="5" eb="6">
      <t>タテ</t>
    </rPh>
    <phoneticPr fontId="1"/>
  </si>
  <si>
    <t>血</t>
    <rPh sb="0" eb="1">
      <t>チ</t>
    </rPh>
    <phoneticPr fontId="1"/>
  </si>
  <si>
    <t>傀儡のナイフ</t>
    <rPh sb="0" eb="2">
      <t>クグツ</t>
    </rPh>
    <phoneticPr fontId="1"/>
  </si>
  <si>
    <t>家政婦のおたま</t>
    <rPh sb="0" eb="3">
      <t>カセイフ</t>
    </rPh>
    <phoneticPr fontId="1"/>
  </si>
  <si>
    <t>アマナの杖※</t>
    <rPh sb="4" eb="5">
      <t>ツエ</t>
    </rPh>
    <phoneticPr fontId="1"/>
  </si>
  <si>
    <t>傀儡の小盾</t>
    <rPh sb="0" eb="2">
      <t>クグツ</t>
    </rPh>
    <rPh sb="3" eb="4">
      <t>コ</t>
    </rPh>
    <rPh sb="4" eb="5">
      <t>タテ</t>
    </rPh>
    <phoneticPr fontId="1"/>
  </si>
  <si>
    <t>王の短剣</t>
    <rPh sb="0" eb="1">
      <t>オウ</t>
    </rPh>
    <rPh sb="2" eb="4">
      <t>タンケン</t>
    </rPh>
    <phoneticPr fontId="1"/>
  </si>
  <si>
    <t>鍛冶屋の槌</t>
    <rPh sb="0" eb="3">
      <t>カジヤ</t>
    </rPh>
    <rPh sb="4" eb="5">
      <t>ツチ</t>
    </rPh>
    <phoneticPr fontId="1"/>
  </si>
  <si>
    <t>妖木の杖</t>
    <rPh sb="0" eb="1">
      <t>ヨウ</t>
    </rPh>
    <rPh sb="1" eb="2">
      <t>キ</t>
    </rPh>
    <rPh sb="3" eb="4">
      <t>ツエ</t>
    </rPh>
    <phoneticPr fontId="1"/>
  </si>
  <si>
    <t>金鷹の小盾</t>
    <rPh sb="0" eb="1">
      <t>キン</t>
    </rPh>
    <rPh sb="1" eb="2">
      <t>タカ</t>
    </rPh>
    <rPh sb="3" eb="4">
      <t>コ</t>
    </rPh>
    <rPh sb="4" eb="5">
      <t>タテ</t>
    </rPh>
    <phoneticPr fontId="1"/>
  </si>
  <si>
    <t>ミダの捻くれ刃</t>
    <rPh sb="3" eb="4">
      <t>ヒネ</t>
    </rPh>
    <rPh sb="6" eb="7">
      <t>ヤイバ</t>
    </rPh>
    <phoneticPr fontId="1"/>
  </si>
  <si>
    <t>不遜なる者のメイス</t>
    <rPh sb="0" eb="2">
      <t>フソン</t>
    </rPh>
    <rPh sb="4" eb="5">
      <t>モノ</t>
    </rPh>
    <phoneticPr fontId="1"/>
  </si>
  <si>
    <t>蜥蜴の杖</t>
    <rPh sb="0" eb="2">
      <t>トカゲ</t>
    </rPh>
    <rPh sb="3" eb="4">
      <t>ツエ</t>
    </rPh>
    <phoneticPr fontId="1"/>
  </si>
  <si>
    <t>バンホルトの小盾</t>
    <rPh sb="6" eb="7">
      <t>コ</t>
    </rPh>
    <rPh sb="7" eb="8">
      <t>タテ</t>
    </rPh>
    <phoneticPr fontId="1"/>
  </si>
  <si>
    <t>黒炎石のダガー</t>
    <rPh sb="0" eb="1">
      <t>コク</t>
    </rPh>
    <rPh sb="1" eb="2">
      <t>エン</t>
    </rPh>
    <rPh sb="2" eb="3">
      <t>セキ</t>
    </rPh>
    <phoneticPr fontId="1"/>
  </si>
  <si>
    <t>トゲ棍棒</t>
    <rPh sb="2" eb="4">
      <t>コンボウ</t>
    </rPh>
    <phoneticPr fontId="1"/>
  </si>
  <si>
    <t>古竜院の杖</t>
    <rPh sb="0" eb="1">
      <t>コ</t>
    </rPh>
    <rPh sb="1" eb="2">
      <t>リュウ</t>
    </rPh>
    <rPh sb="2" eb="3">
      <t>イン</t>
    </rPh>
    <rPh sb="4" eb="5">
      <t>ツエ</t>
    </rPh>
    <phoneticPr fontId="1"/>
  </si>
  <si>
    <t>青の短剣</t>
    <rPh sb="0" eb="1">
      <t>アオ</t>
    </rPh>
    <rPh sb="2" eb="4">
      <t>タンケン</t>
    </rPh>
    <phoneticPr fontId="1"/>
  </si>
  <si>
    <t>黒竜のウォーピック</t>
    <rPh sb="0" eb="1">
      <t>コク</t>
    </rPh>
    <rPh sb="1" eb="2">
      <t>リュウ</t>
    </rPh>
    <phoneticPr fontId="1"/>
  </si>
  <si>
    <t>飛鼠の杖</t>
    <rPh sb="0" eb="1">
      <t>ト</t>
    </rPh>
    <rPh sb="1" eb="2">
      <t>ネズミ</t>
    </rPh>
    <rPh sb="3" eb="4">
      <t>ツエ</t>
    </rPh>
    <phoneticPr fontId="1"/>
  </si>
  <si>
    <t>聖職の円盾</t>
    <rPh sb="0" eb="2">
      <t>セイショク</t>
    </rPh>
    <rPh sb="3" eb="4">
      <t>エン</t>
    </rPh>
    <rPh sb="4" eb="5">
      <t>ジュン</t>
    </rPh>
    <phoneticPr fontId="1"/>
  </si>
  <si>
    <t>夜の短剣</t>
    <rPh sb="0" eb="1">
      <t>ヨル</t>
    </rPh>
    <rPh sb="2" eb="4">
      <t>タンケン</t>
    </rPh>
    <phoneticPr fontId="1"/>
  </si>
  <si>
    <t>小人のメイス</t>
    <rPh sb="0" eb="2">
      <t>コビト</t>
    </rPh>
    <phoneticPr fontId="1"/>
  </si>
  <si>
    <t>骨の杖</t>
    <rPh sb="0" eb="1">
      <t>ホネ</t>
    </rPh>
    <rPh sb="2" eb="3">
      <t>ツエ</t>
    </rPh>
    <phoneticPr fontId="1"/>
  </si>
  <si>
    <t>聖職の小盾</t>
    <rPh sb="0" eb="2">
      <t>セイショク</t>
    </rPh>
    <rPh sb="3" eb="4">
      <t>コ</t>
    </rPh>
    <rPh sb="4" eb="5">
      <t>タテ</t>
    </rPh>
    <phoneticPr fontId="1"/>
  </si>
  <si>
    <t>従者の短剣</t>
    <rPh sb="0" eb="2">
      <t>ジュウシャ</t>
    </rPh>
    <rPh sb="3" eb="5">
      <t>タンケン</t>
    </rPh>
    <phoneticPr fontId="1"/>
  </si>
  <si>
    <t>大槌</t>
    <rPh sb="0" eb="2">
      <t>オオツチ</t>
    </rPh>
    <phoneticPr fontId="1"/>
  </si>
  <si>
    <t>叡智の杖</t>
    <rPh sb="0" eb="2">
      <t>エイチ</t>
    </rPh>
    <rPh sb="3" eb="4">
      <t>ツエ</t>
    </rPh>
    <phoneticPr fontId="1"/>
  </si>
  <si>
    <t>直剣</t>
    <rPh sb="0" eb="1">
      <t>チョク</t>
    </rPh>
    <rPh sb="1" eb="2">
      <t>ケン</t>
    </rPh>
    <phoneticPr fontId="1"/>
  </si>
  <si>
    <t>日暮れの杖</t>
    <rPh sb="0" eb="2">
      <t>ヒグ</t>
    </rPh>
    <rPh sb="4" eb="5">
      <t>ツエ</t>
    </rPh>
    <phoneticPr fontId="1"/>
  </si>
  <si>
    <t>呪骨の盾</t>
    <rPh sb="0" eb="1">
      <t>ジュ</t>
    </rPh>
    <rPh sb="1" eb="2">
      <t>コツ</t>
    </rPh>
    <rPh sb="3" eb="4">
      <t>タテ</t>
    </rPh>
    <phoneticPr fontId="1"/>
  </si>
  <si>
    <t>オランフォードの杖</t>
    <rPh sb="8" eb="9">
      <t>ツエ</t>
    </rPh>
    <phoneticPr fontId="1"/>
  </si>
  <si>
    <t>蛮族の盾</t>
    <rPh sb="0" eb="2">
      <t>バンゾク</t>
    </rPh>
    <rPh sb="3" eb="4">
      <t>タテ</t>
    </rPh>
    <phoneticPr fontId="1"/>
  </si>
  <si>
    <t>折れた直剣</t>
    <rPh sb="0" eb="1">
      <t>オ</t>
    </rPh>
    <rPh sb="3" eb="4">
      <t>チョク</t>
    </rPh>
    <rPh sb="4" eb="5">
      <t>ケン</t>
    </rPh>
    <phoneticPr fontId="1"/>
  </si>
  <si>
    <t>古騎士の大槌</t>
    <rPh sb="0" eb="1">
      <t>フル</t>
    </rPh>
    <rPh sb="1" eb="3">
      <t>キシ</t>
    </rPh>
    <rPh sb="4" eb="6">
      <t>オオツチ</t>
    </rPh>
    <phoneticPr fontId="1"/>
  </si>
  <si>
    <t>咎人の杖</t>
    <rPh sb="0" eb="1">
      <t>トガ</t>
    </rPh>
    <rPh sb="1" eb="2">
      <t>ビト</t>
    </rPh>
    <rPh sb="3" eb="4">
      <t>ツエ</t>
    </rPh>
    <phoneticPr fontId="1"/>
  </si>
  <si>
    <t>監視者の小盾</t>
    <rPh sb="0" eb="3">
      <t>カンシシャ</t>
    </rPh>
    <rPh sb="4" eb="5">
      <t>コ</t>
    </rPh>
    <rPh sb="5" eb="6">
      <t>タテ</t>
    </rPh>
    <phoneticPr fontId="1"/>
  </si>
  <si>
    <t>古竜院のメイス</t>
    <rPh sb="0" eb="1">
      <t>コ</t>
    </rPh>
    <rPh sb="1" eb="2">
      <t>リュウ</t>
    </rPh>
    <rPh sb="2" eb="3">
      <t>イン</t>
    </rPh>
    <phoneticPr fontId="1"/>
  </si>
  <si>
    <t>アザルの杖</t>
    <rPh sb="4" eb="5">
      <t>ツエ</t>
    </rPh>
    <phoneticPr fontId="1"/>
  </si>
  <si>
    <t>火鳥の小盾</t>
    <rPh sb="0" eb="1">
      <t>ヒ</t>
    </rPh>
    <rPh sb="1" eb="2">
      <t>トリ</t>
    </rPh>
    <rPh sb="3" eb="4">
      <t>コ</t>
    </rPh>
    <rPh sb="4" eb="5">
      <t>タテ</t>
    </rPh>
    <phoneticPr fontId="1"/>
  </si>
  <si>
    <t>下級兵の直剣</t>
    <rPh sb="0" eb="2">
      <t>カキュウ</t>
    </rPh>
    <rPh sb="2" eb="3">
      <t>ヘイ</t>
    </rPh>
    <rPh sb="4" eb="5">
      <t>チョク</t>
    </rPh>
    <rPh sb="5" eb="6">
      <t>ケン</t>
    </rPh>
    <phoneticPr fontId="1"/>
  </si>
  <si>
    <t>巨人兵の大槌</t>
    <rPh sb="0" eb="2">
      <t>キョジン</t>
    </rPh>
    <rPh sb="2" eb="3">
      <t>ヘイ</t>
    </rPh>
    <rPh sb="4" eb="6">
      <t>オオツチ</t>
    </rPh>
    <phoneticPr fontId="1"/>
  </si>
  <si>
    <t>従者の杖</t>
    <rPh sb="0" eb="2">
      <t>ジュウシャ</t>
    </rPh>
    <rPh sb="3" eb="4">
      <t>ツエ</t>
    </rPh>
    <phoneticPr fontId="1"/>
  </si>
  <si>
    <t>太陽の小盾</t>
    <rPh sb="0" eb="2">
      <t>タイヨウ</t>
    </rPh>
    <rPh sb="3" eb="4">
      <t>コ</t>
    </rPh>
    <rPh sb="4" eb="5">
      <t>タテ</t>
    </rPh>
    <phoneticPr fontId="1"/>
  </si>
  <si>
    <t>蛮族の直剣</t>
    <rPh sb="0" eb="2">
      <t>バンゾク</t>
    </rPh>
    <rPh sb="3" eb="4">
      <t>チョク</t>
    </rPh>
    <rPh sb="4" eb="5">
      <t>ケン</t>
    </rPh>
    <phoneticPr fontId="1"/>
  </si>
  <si>
    <t>異形の頭骨</t>
    <rPh sb="0" eb="2">
      <t>イギョウ</t>
    </rPh>
    <rPh sb="3" eb="4">
      <t>ズ</t>
    </rPh>
    <rPh sb="4" eb="5">
      <t>コツ</t>
    </rPh>
    <phoneticPr fontId="1"/>
  </si>
  <si>
    <t>魔女の黒枝</t>
    <rPh sb="0" eb="2">
      <t>マジョ</t>
    </rPh>
    <rPh sb="3" eb="4">
      <t>クロ</t>
    </rPh>
    <rPh sb="4" eb="5">
      <t>エダ</t>
    </rPh>
    <phoneticPr fontId="1"/>
  </si>
  <si>
    <t>咎人のレザーシールド</t>
    <rPh sb="0" eb="1">
      <t>トガ</t>
    </rPh>
    <rPh sb="1" eb="2">
      <t>ビト</t>
    </rPh>
    <phoneticPr fontId="1"/>
  </si>
  <si>
    <t>ゲルムの大槌</t>
    <rPh sb="4" eb="6">
      <t>オオツチ</t>
    </rPh>
    <phoneticPr fontId="1"/>
  </si>
  <si>
    <t>聖壁の盾</t>
    <rPh sb="0" eb="1">
      <t>セイ</t>
    </rPh>
    <rPh sb="1" eb="2">
      <t>ヘキ</t>
    </rPh>
    <rPh sb="3" eb="4">
      <t>タテ</t>
    </rPh>
    <phoneticPr fontId="1"/>
  </si>
  <si>
    <t>中盾</t>
    <rPh sb="0" eb="1">
      <t>チュウ</t>
    </rPh>
    <rPh sb="1" eb="2">
      <t>タテ</t>
    </rPh>
    <phoneticPr fontId="1"/>
  </si>
  <si>
    <t>ハイデの騎士の直剣</t>
    <rPh sb="4" eb="6">
      <t>キシ</t>
    </rPh>
    <rPh sb="7" eb="8">
      <t>チョク</t>
    </rPh>
    <rPh sb="8" eb="9">
      <t>ケン</t>
    </rPh>
    <phoneticPr fontId="1"/>
  </si>
  <si>
    <t>番兵の大槌</t>
    <rPh sb="0" eb="1">
      <t>バン</t>
    </rPh>
    <rPh sb="1" eb="2">
      <t>ヘイ</t>
    </rPh>
    <rPh sb="3" eb="5">
      <t>オオツチ</t>
    </rPh>
    <phoneticPr fontId="1"/>
  </si>
  <si>
    <t>聖鈴</t>
    <rPh sb="0" eb="1">
      <t>セイ</t>
    </rPh>
    <rPh sb="1" eb="2">
      <t>リン</t>
    </rPh>
    <phoneticPr fontId="1"/>
  </si>
  <si>
    <t>青の木盾</t>
    <rPh sb="0" eb="1">
      <t>アオ</t>
    </rPh>
    <rPh sb="2" eb="3">
      <t>キ</t>
    </rPh>
    <rPh sb="3" eb="4">
      <t>タテ</t>
    </rPh>
    <phoneticPr fontId="1"/>
  </si>
  <si>
    <t>赤錆の直剣</t>
    <rPh sb="0" eb="2">
      <t>アカサビ</t>
    </rPh>
    <rPh sb="3" eb="4">
      <t>チョク</t>
    </rPh>
    <rPh sb="4" eb="5">
      <t>ケン</t>
    </rPh>
    <phoneticPr fontId="1"/>
  </si>
  <si>
    <t>番兵のウォーハンマー</t>
    <rPh sb="0" eb="1">
      <t>バン</t>
    </rPh>
    <rPh sb="1" eb="2">
      <t>ヘイ</t>
    </rPh>
    <phoneticPr fontId="1"/>
  </si>
  <si>
    <t>銀鷲のカイトシールド</t>
    <rPh sb="0" eb="1">
      <t>ギン</t>
    </rPh>
    <rPh sb="1" eb="2">
      <t>ワシ</t>
    </rPh>
    <phoneticPr fontId="1"/>
  </si>
  <si>
    <t>太陽の直剣</t>
    <rPh sb="0" eb="2">
      <t>タイヨウ</t>
    </rPh>
    <rPh sb="3" eb="4">
      <t>チョク</t>
    </rPh>
    <rPh sb="4" eb="5">
      <t>ケン</t>
    </rPh>
    <phoneticPr fontId="1"/>
  </si>
  <si>
    <t>デーモンの大槌</t>
    <rPh sb="5" eb="7">
      <t>オオツチ</t>
    </rPh>
    <phoneticPr fontId="1"/>
  </si>
  <si>
    <t>聖職の聖鈴</t>
    <rPh sb="0" eb="2">
      <t>セイショク</t>
    </rPh>
    <rPh sb="3" eb="4">
      <t>セイ</t>
    </rPh>
    <rPh sb="4" eb="5">
      <t>リン</t>
    </rPh>
    <phoneticPr fontId="1"/>
  </si>
  <si>
    <t>古騎士の盾</t>
    <rPh sb="0" eb="1">
      <t>フル</t>
    </rPh>
    <rPh sb="1" eb="3">
      <t>キシ</t>
    </rPh>
    <rPh sb="4" eb="5">
      <t>タテ</t>
    </rPh>
    <phoneticPr fontId="1"/>
  </si>
  <si>
    <t>番兵の直剣</t>
    <rPh sb="0" eb="1">
      <t>バン</t>
    </rPh>
    <rPh sb="1" eb="2">
      <t>ヘイ</t>
    </rPh>
    <rPh sb="3" eb="4">
      <t>チョク</t>
    </rPh>
    <rPh sb="4" eb="5">
      <t>ケン</t>
    </rPh>
    <phoneticPr fontId="1"/>
  </si>
  <si>
    <t>大竜牙</t>
    <rPh sb="0" eb="3">
      <t>ダイリュウガ</t>
    </rPh>
    <phoneticPr fontId="1"/>
  </si>
  <si>
    <t>妖木の鈴草</t>
    <rPh sb="0" eb="1">
      <t>ヨウ</t>
    </rPh>
    <rPh sb="1" eb="2">
      <t>ボク</t>
    </rPh>
    <rPh sb="3" eb="4">
      <t>スズ</t>
    </rPh>
    <rPh sb="4" eb="5">
      <t>クサ</t>
    </rPh>
    <phoneticPr fontId="1"/>
  </si>
  <si>
    <t>獅子の盾</t>
    <rPh sb="0" eb="2">
      <t>シシ</t>
    </rPh>
    <rPh sb="3" eb="4">
      <t>タテ</t>
    </rPh>
    <phoneticPr fontId="1"/>
  </si>
  <si>
    <t>黒竜の直剣</t>
    <rPh sb="0" eb="1">
      <t>コク</t>
    </rPh>
    <rPh sb="1" eb="2">
      <t>リュウ</t>
    </rPh>
    <rPh sb="3" eb="4">
      <t>チョク</t>
    </rPh>
    <rPh sb="4" eb="5">
      <t>ケン</t>
    </rPh>
    <phoneticPr fontId="1"/>
  </si>
  <si>
    <t>異形の殻</t>
    <rPh sb="0" eb="2">
      <t>イギョウ</t>
    </rPh>
    <rPh sb="3" eb="4">
      <t>カラ</t>
    </rPh>
    <phoneticPr fontId="1"/>
  </si>
  <si>
    <t>司祭の聖鈴</t>
    <rPh sb="0" eb="2">
      <t>シサイ</t>
    </rPh>
    <rPh sb="3" eb="4">
      <t>セイ</t>
    </rPh>
    <rPh sb="4" eb="5">
      <t>リン</t>
    </rPh>
    <phoneticPr fontId="1"/>
  </si>
  <si>
    <t>古竜院の盾</t>
    <rPh sb="0" eb="1">
      <t>コ</t>
    </rPh>
    <rPh sb="1" eb="2">
      <t>リュウ</t>
    </rPh>
    <rPh sb="2" eb="3">
      <t>イン</t>
    </rPh>
    <rPh sb="4" eb="5">
      <t>タテ</t>
    </rPh>
    <phoneticPr fontId="1"/>
  </si>
  <si>
    <t>黄結晶のロングソード</t>
    <rPh sb="0" eb="1">
      <t>キ</t>
    </rPh>
    <rPh sb="1" eb="3">
      <t>ケッショウ</t>
    </rPh>
    <phoneticPr fontId="1"/>
  </si>
  <si>
    <t>聖鈴の大槌</t>
    <rPh sb="0" eb="1">
      <t>セイ</t>
    </rPh>
    <rPh sb="1" eb="2">
      <t>リン</t>
    </rPh>
    <rPh sb="3" eb="5">
      <t>オオツチ</t>
    </rPh>
    <phoneticPr fontId="1"/>
  </si>
  <si>
    <t>竜の聖鈴</t>
    <rPh sb="0" eb="1">
      <t>リュウ</t>
    </rPh>
    <rPh sb="2" eb="3">
      <t>セイ</t>
    </rPh>
    <rPh sb="3" eb="4">
      <t>リン</t>
    </rPh>
    <phoneticPr fontId="1"/>
  </si>
  <si>
    <t>正統騎士団の盾</t>
    <rPh sb="0" eb="5">
      <t>セイトウキシダン</t>
    </rPh>
    <rPh sb="6" eb="7">
      <t>タテ</t>
    </rPh>
    <phoneticPr fontId="1"/>
  </si>
  <si>
    <t>うつろの鎧の剣</t>
    <rPh sb="4" eb="5">
      <t>ヨロイ</t>
    </rPh>
    <rPh sb="6" eb="7">
      <t>ケン</t>
    </rPh>
    <phoneticPr fontId="1"/>
  </si>
  <si>
    <t>鉄の古王の戦槌</t>
    <rPh sb="0" eb="1">
      <t>テツ</t>
    </rPh>
    <rPh sb="2" eb="4">
      <t>コオウ</t>
    </rPh>
    <rPh sb="5" eb="6">
      <t>セン</t>
    </rPh>
    <rPh sb="6" eb="7">
      <t>ツイ</t>
    </rPh>
    <phoneticPr fontId="1"/>
  </si>
  <si>
    <t>古竜院の聖鈴</t>
    <rPh sb="0" eb="1">
      <t>コ</t>
    </rPh>
    <rPh sb="1" eb="2">
      <t>リュウ</t>
    </rPh>
    <rPh sb="2" eb="3">
      <t>イン</t>
    </rPh>
    <rPh sb="4" eb="5">
      <t>セイ</t>
    </rPh>
    <rPh sb="5" eb="6">
      <t>リン</t>
    </rPh>
    <phoneticPr fontId="1"/>
  </si>
  <si>
    <t>煤の戦士の剣</t>
    <rPh sb="0" eb="1">
      <t>スス</t>
    </rPh>
    <rPh sb="2" eb="4">
      <t>センシ</t>
    </rPh>
    <rPh sb="5" eb="6">
      <t>ケン</t>
    </rPh>
    <phoneticPr fontId="1"/>
  </si>
  <si>
    <t>聖壁のメイス</t>
    <rPh sb="0" eb="1">
      <t>セイ</t>
    </rPh>
    <rPh sb="1" eb="2">
      <t>ヘキ</t>
    </rPh>
    <phoneticPr fontId="1"/>
  </si>
  <si>
    <t>偶像の聖鈴</t>
    <rPh sb="0" eb="2">
      <t>グウゾウ</t>
    </rPh>
    <rPh sb="3" eb="4">
      <t>セイ</t>
    </rPh>
    <rPh sb="4" eb="5">
      <t>リン</t>
    </rPh>
    <phoneticPr fontId="1"/>
  </si>
  <si>
    <t>王の盾</t>
    <rPh sb="0" eb="1">
      <t>オウ</t>
    </rPh>
    <rPh sb="2" eb="3">
      <t>タテ</t>
    </rPh>
    <phoneticPr fontId="1"/>
  </si>
  <si>
    <t>引きあう石の剣</t>
    <rPh sb="0" eb="1">
      <t>ヒ</t>
    </rPh>
    <rPh sb="4" eb="5">
      <t>イシ</t>
    </rPh>
    <rPh sb="6" eb="7">
      <t>ケン</t>
    </rPh>
    <phoneticPr fontId="1"/>
  </si>
  <si>
    <t>熔鉄鎚</t>
    <rPh sb="0" eb="2">
      <t>ヨウテツ</t>
    </rPh>
    <rPh sb="2" eb="3">
      <t>ツチ</t>
    </rPh>
    <phoneticPr fontId="1"/>
  </si>
  <si>
    <t>クァトの鈴</t>
    <rPh sb="4" eb="5">
      <t>スズ</t>
    </rPh>
    <phoneticPr fontId="1"/>
  </si>
  <si>
    <t>聖樹の盾</t>
    <rPh sb="0" eb="1">
      <t>セイ</t>
    </rPh>
    <rPh sb="1" eb="2">
      <t>ジュ</t>
    </rPh>
    <rPh sb="3" eb="4">
      <t>タテ</t>
    </rPh>
    <phoneticPr fontId="1"/>
  </si>
  <si>
    <t>煙の剣</t>
    <rPh sb="0" eb="1">
      <t>ケムリ</t>
    </rPh>
    <rPh sb="2" eb="3">
      <t>ケン</t>
    </rPh>
    <phoneticPr fontId="1"/>
  </si>
  <si>
    <t>槍</t>
    <rPh sb="0" eb="1">
      <t>ヤリ</t>
    </rPh>
    <phoneticPr fontId="1"/>
  </si>
  <si>
    <t>守護の聖鈴</t>
    <rPh sb="0" eb="2">
      <t>シュゴ</t>
    </rPh>
    <rPh sb="3" eb="4">
      <t>セイ</t>
    </rPh>
    <rPh sb="4" eb="5">
      <t>リン</t>
    </rPh>
    <phoneticPr fontId="1"/>
  </si>
  <si>
    <t>金翼の盾</t>
    <rPh sb="0" eb="1">
      <t>キン</t>
    </rPh>
    <rPh sb="1" eb="2">
      <t>ヨク</t>
    </rPh>
    <rPh sb="3" eb="4">
      <t>タテ</t>
    </rPh>
    <phoneticPr fontId="1"/>
  </si>
  <si>
    <t>白の直剣</t>
    <rPh sb="0" eb="1">
      <t>シロ</t>
    </rPh>
    <rPh sb="2" eb="3">
      <t>チョク</t>
    </rPh>
    <rPh sb="3" eb="4">
      <t>ケン</t>
    </rPh>
    <phoneticPr fontId="1"/>
  </si>
  <si>
    <t>円の聖鈴</t>
    <rPh sb="0" eb="1">
      <t>エン</t>
    </rPh>
    <rPh sb="2" eb="3">
      <t>セイ</t>
    </rPh>
    <rPh sb="3" eb="4">
      <t>リン</t>
    </rPh>
    <phoneticPr fontId="1"/>
  </si>
  <si>
    <t>月下蝶の盾</t>
    <rPh sb="0" eb="2">
      <t>ゲッカ</t>
    </rPh>
    <rPh sb="2" eb="3">
      <t>チョウ</t>
    </rPh>
    <rPh sb="4" eb="5">
      <t>タテ</t>
    </rPh>
    <phoneticPr fontId="1"/>
  </si>
  <si>
    <t>大剣</t>
    <rPh sb="0" eb="2">
      <t>タイケン</t>
    </rPh>
    <phoneticPr fontId="1"/>
  </si>
  <si>
    <t>渇望の鈴</t>
    <rPh sb="0" eb="2">
      <t>カツボウ</t>
    </rPh>
    <rPh sb="3" eb="4">
      <t>スズ</t>
    </rPh>
    <phoneticPr fontId="1"/>
  </si>
  <si>
    <t>不遜なるものの盾</t>
    <rPh sb="0" eb="2">
      <t>フソン</t>
    </rPh>
    <rPh sb="7" eb="8">
      <t>タテ</t>
    </rPh>
    <phoneticPr fontId="1"/>
  </si>
  <si>
    <t>叫びの鈴</t>
    <rPh sb="0" eb="1">
      <t>サケ</t>
    </rPh>
    <rPh sb="3" eb="4">
      <t>スズ</t>
    </rPh>
    <phoneticPr fontId="1"/>
  </si>
  <si>
    <t>黒銀の盾</t>
    <rPh sb="0" eb="1">
      <t>コク</t>
    </rPh>
    <rPh sb="1" eb="2">
      <t>ギン</t>
    </rPh>
    <rPh sb="3" eb="4">
      <t>タテ</t>
    </rPh>
    <phoneticPr fontId="1"/>
  </si>
  <si>
    <t>石像の槍</t>
    <rPh sb="0" eb="2">
      <t>セキゾウ</t>
    </rPh>
    <rPh sb="3" eb="4">
      <t>ヤリ</t>
    </rPh>
    <phoneticPr fontId="1"/>
  </si>
  <si>
    <t>石の円盾</t>
    <rPh sb="0" eb="1">
      <t>イシ</t>
    </rPh>
    <rPh sb="2" eb="3">
      <t>エン</t>
    </rPh>
    <rPh sb="3" eb="4">
      <t>ジュン</t>
    </rPh>
    <phoneticPr fontId="1"/>
  </si>
  <si>
    <t>王国剣士の大剣</t>
    <rPh sb="0" eb="2">
      <t>オウコク</t>
    </rPh>
    <rPh sb="2" eb="4">
      <t>ケンシ</t>
    </rPh>
    <rPh sb="5" eb="7">
      <t>タイケン</t>
    </rPh>
    <phoneticPr fontId="1"/>
  </si>
  <si>
    <t>黒銀の槍</t>
    <rPh sb="0" eb="1">
      <t>コク</t>
    </rPh>
    <rPh sb="1" eb="2">
      <t>ギン</t>
    </rPh>
    <rPh sb="3" eb="4">
      <t>ヤリ</t>
    </rPh>
    <phoneticPr fontId="1"/>
  </si>
  <si>
    <t>聖大樹の盾</t>
    <rPh sb="0" eb="1">
      <t>セイ</t>
    </rPh>
    <rPh sb="1" eb="3">
      <t>タイジュ</t>
    </rPh>
    <rPh sb="4" eb="5">
      <t>タテ</t>
    </rPh>
    <phoneticPr fontId="1"/>
  </si>
  <si>
    <t>古騎士の大剣</t>
    <rPh sb="0" eb="1">
      <t>フル</t>
    </rPh>
    <rPh sb="1" eb="3">
      <t>キシ</t>
    </rPh>
    <rPh sb="4" eb="6">
      <t>タイケン</t>
    </rPh>
    <phoneticPr fontId="1"/>
  </si>
  <si>
    <t>ハイデの槍</t>
    <rPh sb="4" eb="5">
      <t>ヤリ</t>
    </rPh>
    <phoneticPr fontId="1"/>
  </si>
  <si>
    <t>眠り竜の盾</t>
    <rPh sb="0" eb="1">
      <t>ネム</t>
    </rPh>
    <rPh sb="2" eb="3">
      <t>リュウ</t>
    </rPh>
    <rPh sb="4" eb="5">
      <t>タテ</t>
    </rPh>
    <phoneticPr fontId="1"/>
  </si>
  <si>
    <t>巨象の大剣</t>
    <rPh sb="0" eb="2">
      <t>キョゾウ</t>
    </rPh>
    <rPh sb="3" eb="5">
      <t>タイケン</t>
    </rPh>
    <phoneticPr fontId="1"/>
  </si>
  <si>
    <t>混沌の盾</t>
    <rPh sb="0" eb="2">
      <t>コントン</t>
    </rPh>
    <rPh sb="3" eb="4">
      <t>タテ</t>
    </rPh>
    <phoneticPr fontId="1"/>
  </si>
  <si>
    <t>伝道者の三叉槍</t>
    <rPh sb="0" eb="2">
      <t>デンドウ</t>
    </rPh>
    <rPh sb="2" eb="3">
      <t>シャ</t>
    </rPh>
    <rPh sb="4" eb="6">
      <t>ミツマタ</t>
    </rPh>
    <rPh sb="6" eb="7">
      <t>ヤリ</t>
    </rPh>
    <phoneticPr fontId="1"/>
  </si>
  <si>
    <t>正統騎士団の大剣</t>
    <rPh sb="0" eb="2">
      <t>セイトウ</t>
    </rPh>
    <rPh sb="2" eb="5">
      <t>キシダン</t>
    </rPh>
    <rPh sb="6" eb="8">
      <t>タイケン</t>
    </rPh>
    <phoneticPr fontId="1"/>
  </si>
  <si>
    <t>火吹き槍</t>
    <rPh sb="0" eb="1">
      <t>ヒ</t>
    </rPh>
    <rPh sb="1" eb="2">
      <t>フ</t>
    </rPh>
    <rPh sb="3" eb="4">
      <t>ヤリ</t>
    </rPh>
    <phoneticPr fontId="1"/>
  </si>
  <si>
    <t>亡者王国兵の盾</t>
    <rPh sb="0" eb="2">
      <t>モウジャ</t>
    </rPh>
    <rPh sb="2" eb="4">
      <t>オウコク</t>
    </rPh>
    <rPh sb="4" eb="5">
      <t>ヘイ</t>
    </rPh>
    <rPh sb="6" eb="7">
      <t>タテ</t>
    </rPh>
    <phoneticPr fontId="1"/>
  </si>
  <si>
    <t>正統騎士団の古い大剣</t>
    <rPh sb="0" eb="2">
      <t>セイトウ</t>
    </rPh>
    <rPh sb="2" eb="5">
      <t>キシダン</t>
    </rPh>
    <rPh sb="6" eb="7">
      <t>フル</t>
    </rPh>
    <rPh sb="8" eb="10">
      <t>タイケン</t>
    </rPh>
    <phoneticPr fontId="1"/>
  </si>
  <si>
    <t>竜狩りの槍</t>
    <rPh sb="0" eb="1">
      <t>リュウ</t>
    </rPh>
    <rPh sb="1" eb="2">
      <t>ガ</t>
    </rPh>
    <rPh sb="4" eb="5">
      <t>ヤリ</t>
    </rPh>
    <phoneticPr fontId="1"/>
  </si>
  <si>
    <t>王国のカイトシールド</t>
    <rPh sb="0" eb="2">
      <t>オウコク</t>
    </rPh>
    <phoneticPr fontId="1"/>
  </si>
  <si>
    <t>蒼の大剣</t>
    <rPh sb="0" eb="1">
      <t>アオ</t>
    </rPh>
    <rPh sb="2" eb="4">
      <t>タイケン</t>
    </rPh>
    <phoneticPr fontId="1"/>
  </si>
  <si>
    <t>ガーゴイルの二又槍</t>
    <rPh sb="6" eb="8">
      <t>フタマタ</t>
    </rPh>
    <rPh sb="8" eb="9">
      <t>ヤリ</t>
    </rPh>
    <phoneticPr fontId="1"/>
  </si>
  <si>
    <t>骨の盾</t>
    <rPh sb="0" eb="1">
      <t>ホネ</t>
    </rPh>
    <rPh sb="2" eb="3">
      <t>タテ</t>
    </rPh>
    <phoneticPr fontId="1"/>
  </si>
  <si>
    <t>月光の大剣</t>
    <rPh sb="0" eb="2">
      <t>ゲッコウ</t>
    </rPh>
    <rPh sb="3" eb="5">
      <t>タイケン</t>
    </rPh>
    <phoneticPr fontId="1"/>
  </si>
  <si>
    <t>ヨアの槍</t>
    <rPh sb="3" eb="4">
      <t>ヤリ</t>
    </rPh>
    <phoneticPr fontId="1"/>
  </si>
  <si>
    <t>番兵の盾</t>
    <rPh sb="0" eb="1">
      <t>バン</t>
    </rPh>
    <rPh sb="1" eb="2">
      <t>ヘイ</t>
    </rPh>
    <rPh sb="3" eb="4">
      <t>タテ</t>
    </rPh>
    <phoneticPr fontId="1"/>
  </si>
  <si>
    <t>黒騎士の大剣</t>
    <rPh sb="0" eb="1">
      <t>クロ</t>
    </rPh>
    <rPh sb="1" eb="3">
      <t>キシ</t>
    </rPh>
    <rPh sb="4" eb="6">
      <t>タイケン</t>
    </rPh>
    <phoneticPr fontId="1"/>
  </si>
  <si>
    <t>隷獣の盾</t>
    <rPh sb="0" eb="1">
      <t>レイ</t>
    </rPh>
    <rPh sb="1" eb="2">
      <t>ジュウ</t>
    </rPh>
    <rPh sb="3" eb="4">
      <t>タテ</t>
    </rPh>
    <phoneticPr fontId="1"/>
  </si>
  <si>
    <t>茨の大剣</t>
    <rPh sb="0" eb="1">
      <t>イバラ</t>
    </rPh>
    <rPh sb="2" eb="4">
      <t>タイケン</t>
    </rPh>
    <phoneticPr fontId="1"/>
  </si>
  <si>
    <t>斧槍</t>
    <rPh sb="0" eb="2">
      <t>フソウ</t>
    </rPh>
    <phoneticPr fontId="1"/>
  </si>
  <si>
    <t>鐘守の盾</t>
    <rPh sb="0" eb="1">
      <t>カネ</t>
    </rPh>
    <rPh sb="1" eb="2">
      <t>モリ</t>
    </rPh>
    <rPh sb="3" eb="4">
      <t>タテ</t>
    </rPh>
    <phoneticPr fontId="1"/>
  </si>
  <si>
    <t>守護者の大剣</t>
    <rPh sb="0" eb="3">
      <t>シュゴシャ</t>
    </rPh>
    <rPh sb="4" eb="6">
      <t>タイケン</t>
    </rPh>
    <phoneticPr fontId="1"/>
  </si>
  <si>
    <t>赤錆の盾</t>
    <rPh sb="0" eb="2">
      <t>アカサビ</t>
    </rPh>
    <rPh sb="3" eb="4">
      <t>タテ</t>
    </rPh>
    <phoneticPr fontId="1"/>
  </si>
  <si>
    <t>監視者の大剣</t>
    <rPh sb="0" eb="3">
      <t>カンシシャ</t>
    </rPh>
    <rPh sb="4" eb="6">
      <t>タイケン</t>
    </rPh>
    <phoneticPr fontId="1"/>
  </si>
  <si>
    <t>守護者の盾</t>
    <rPh sb="0" eb="3">
      <t>シュゴシャ</t>
    </rPh>
    <rPh sb="4" eb="5">
      <t>タテ</t>
    </rPh>
    <phoneticPr fontId="1"/>
  </si>
  <si>
    <t>巨象の斧槍</t>
    <rPh sb="0" eb="2">
      <t>キョゾウ</t>
    </rPh>
    <rPh sb="3" eb="5">
      <t>フソウ</t>
    </rPh>
    <phoneticPr fontId="1"/>
  </si>
  <si>
    <t>黒竜の盾</t>
    <rPh sb="0" eb="1">
      <t>コク</t>
    </rPh>
    <rPh sb="1" eb="2">
      <t>リュウ</t>
    </rPh>
    <rPh sb="3" eb="4">
      <t>タテ</t>
    </rPh>
    <phoneticPr fontId="1"/>
  </si>
  <si>
    <t>黒竜の大剣</t>
    <rPh sb="0" eb="1">
      <t>コク</t>
    </rPh>
    <rPh sb="1" eb="2">
      <t>リュウ</t>
    </rPh>
    <rPh sb="3" eb="5">
      <t>タイケン</t>
    </rPh>
    <phoneticPr fontId="1"/>
  </si>
  <si>
    <t>サンティの槍</t>
    <rPh sb="5" eb="6">
      <t>ヤリ</t>
    </rPh>
    <phoneticPr fontId="1"/>
  </si>
  <si>
    <t>番竜の盾</t>
    <rPh sb="0" eb="1">
      <t>ツガイ</t>
    </rPh>
    <rPh sb="1" eb="2">
      <t>リュウ</t>
    </rPh>
    <rPh sb="3" eb="4">
      <t>タテ</t>
    </rPh>
    <phoneticPr fontId="1"/>
  </si>
  <si>
    <t>封人の鍵</t>
    <rPh sb="0" eb="1">
      <t>フウ</t>
    </rPh>
    <rPh sb="1" eb="2">
      <t>ジン</t>
    </rPh>
    <rPh sb="3" eb="4">
      <t>カギ</t>
    </rPh>
    <phoneticPr fontId="1"/>
  </si>
  <si>
    <t>竜騎兵の斧槍</t>
    <rPh sb="0" eb="1">
      <t>リュウ</t>
    </rPh>
    <rPh sb="1" eb="3">
      <t>キヘイ</t>
    </rPh>
    <rPh sb="4" eb="6">
      <t>フソウ</t>
    </rPh>
    <phoneticPr fontId="1"/>
  </si>
  <si>
    <t>大輪のカイトシールド</t>
    <rPh sb="0" eb="2">
      <t>タイリン</t>
    </rPh>
    <phoneticPr fontId="1"/>
  </si>
  <si>
    <t>栄華の大剣（右手)※</t>
    <rPh sb="6" eb="8">
      <t>ミギテ</t>
    </rPh>
    <phoneticPr fontId="1"/>
  </si>
  <si>
    <t>青騎士の斧槍</t>
    <rPh sb="0" eb="1">
      <t>アオ</t>
    </rPh>
    <rPh sb="1" eb="3">
      <t>キシ</t>
    </rPh>
    <rPh sb="4" eb="6">
      <t>フソウ</t>
    </rPh>
    <phoneticPr fontId="1"/>
  </si>
  <si>
    <t>黒炎石の円盾</t>
    <rPh sb="0" eb="1">
      <t>コク</t>
    </rPh>
    <rPh sb="1" eb="2">
      <t>エン</t>
    </rPh>
    <rPh sb="2" eb="3">
      <t>セキ</t>
    </rPh>
    <rPh sb="4" eb="5">
      <t>エン</t>
    </rPh>
    <rPh sb="5" eb="6">
      <t>ジュン</t>
    </rPh>
    <phoneticPr fontId="1"/>
  </si>
  <si>
    <t>古騎士の長斧</t>
    <rPh sb="0" eb="1">
      <t>フル</t>
    </rPh>
    <rPh sb="1" eb="3">
      <t>キシ</t>
    </rPh>
    <rPh sb="4" eb="5">
      <t>ナガ</t>
    </rPh>
    <rPh sb="5" eb="6">
      <t>オノ</t>
    </rPh>
    <phoneticPr fontId="1"/>
  </si>
  <si>
    <t>黄結晶の盾</t>
    <rPh sb="0" eb="1">
      <t>キ</t>
    </rPh>
    <rPh sb="1" eb="3">
      <t>ケッショウ</t>
    </rPh>
    <rPh sb="4" eb="5">
      <t>タテ</t>
    </rPh>
    <phoneticPr fontId="1"/>
  </si>
  <si>
    <t>ロイエスの大剣</t>
    <rPh sb="5" eb="7">
      <t>タイケン</t>
    </rPh>
    <phoneticPr fontId="1"/>
  </si>
  <si>
    <t>古騎士の斧槍</t>
    <rPh sb="0" eb="1">
      <t>フル</t>
    </rPh>
    <rPh sb="1" eb="3">
      <t>キシ</t>
    </rPh>
    <rPh sb="4" eb="6">
      <t>フソウ</t>
    </rPh>
    <phoneticPr fontId="1"/>
  </si>
  <si>
    <t>縛られたウッドシールド</t>
    <rPh sb="0" eb="1">
      <t>シバ</t>
    </rPh>
    <phoneticPr fontId="1"/>
  </si>
  <si>
    <t>灼けたロイエスの大剣</t>
    <rPh sb="0" eb="1">
      <t>ヤ</t>
    </rPh>
    <rPh sb="8" eb="10">
      <t>タイケン</t>
    </rPh>
    <phoneticPr fontId="1"/>
  </si>
  <si>
    <t>ザインの斧槍</t>
    <rPh sb="4" eb="6">
      <t>フソウ</t>
    </rPh>
    <phoneticPr fontId="1"/>
  </si>
  <si>
    <t>小人の木盾</t>
    <rPh sb="0" eb="2">
      <t>コビト</t>
    </rPh>
    <rPh sb="3" eb="4">
      <t>キ</t>
    </rPh>
    <rPh sb="4" eb="5">
      <t>タテ</t>
    </rPh>
    <phoneticPr fontId="1"/>
  </si>
  <si>
    <t>特大剣</t>
    <rPh sb="0" eb="1">
      <t>トク</t>
    </rPh>
    <rPh sb="1" eb="3">
      <t>ダイケン</t>
    </rPh>
    <phoneticPr fontId="1"/>
  </si>
  <si>
    <t>黒騎士の斧槍</t>
    <rPh sb="0" eb="1">
      <t>クロ</t>
    </rPh>
    <rPh sb="1" eb="3">
      <t>キシ</t>
    </rPh>
    <rPh sb="4" eb="6">
      <t>フソウ</t>
    </rPh>
    <phoneticPr fontId="1"/>
  </si>
  <si>
    <t>壁守人の盾</t>
    <rPh sb="0" eb="1">
      <t>カベ</t>
    </rPh>
    <rPh sb="1" eb="3">
      <t>モリビト</t>
    </rPh>
    <rPh sb="4" eb="5">
      <t>タテ</t>
    </rPh>
    <phoneticPr fontId="1"/>
  </si>
  <si>
    <t>叫びの斧槍</t>
    <rPh sb="0" eb="1">
      <t>サケ</t>
    </rPh>
    <rPh sb="3" eb="5">
      <t>フソウ</t>
    </rPh>
    <phoneticPr fontId="1"/>
  </si>
  <si>
    <t>ロイエスの盾</t>
    <rPh sb="5" eb="6">
      <t>タテ</t>
    </rPh>
    <phoneticPr fontId="1"/>
  </si>
  <si>
    <t>古騎士の特大剣</t>
    <rPh sb="0" eb="1">
      <t>フル</t>
    </rPh>
    <rPh sb="1" eb="3">
      <t>キシ</t>
    </rPh>
    <rPh sb="4" eb="5">
      <t>トク</t>
    </rPh>
    <rPh sb="5" eb="7">
      <t>ダイケン</t>
    </rPh>
    <phoneticPr fontId="1"/>
  </si>
  <si>
    <t>螺旋の槍</t>
    <rPh sb="0" eb="2">
      <t>ラセン</t>
    </rPh>
    <rPh sb="3" eb="4">
      <t>ヤリ</t>
    </rPh>
    <phoneticPr fontId="1"/>
  </si>
  <si>
    <t>灼けたロイエスの盾</t>
    <rPh sb="0" eb="1">
      <t>ヤ</t>
    </rPh>
    <rPh sb="8" eb="9">
      <t>タテ</t>
    </rPh>
    <phoneticPr fontId="1"/>
  </si>
  <si>
    <t>番兵の特大剣</t>
    <rPh sb="0" eb="1">
      <t>バン</t>
    </rPh>
    <rPh sb="1" eb="2">
      <t>ヘイ</t>
    </rPh>
    <rPh sb="3" eb="4">
      <t>トク</t>
    </rPh>
    <rPh sb="4" eb="6">
      <t>ダイケン</t>
    </rPh>
    <phoneticPr fontId="1"/>
  </si>
  <si>
    <t>憤怒の斧</t>
    <rPh sb="0" eb="2">
      <t>フンヌ</t>
    </rPh>
    <rPh sb="3" eb="4">
      <t>オノ</t>
    </rPh>
    <phoneticPr fontId="1"/>
  </si>
  <si>
    <t>器の盾</t>
    <rPh sb="0" eb="1">
      <t>ウツワ</t>
    </rPh>
    <rPh sb="2" eb="3">
      <t>タテ</t>
    </rPh>
    <phoneticPr fontId="1"/>
  </si>
  <si>
    <t>黒騎士の特大剣</t>
    <rPh sb="0" eb="1">
      <t>クロ</t>
    </rPh>
    <rPh sb="1" eb="3">
      <t>キシ</t>
    </rPh>
    <rPh sb="4" eb="5">
      <t>トク</t>
    </rPh>
    <rPh sb="5" eb="7">
      <t>ダイケン</t>
    </rPh>
    <phoneticPr fontId="1"/>
  </si>
  <si>
    <t>鎌</t>
    <rPh sb="0" eb="1">
      <t>カマ</t>
    </rPh>
    <phoneticPr fontId="1"/>
  </si>
  <si>
    <t>大鎌</t>
    <rPh sb="0" eb="1">
      <t>オオ</t>
    </rPh>
    <rPh sb="1" eb="2">
      <t>カマ</t>
    </rPh>
    <phoneticPr fontId="1"/>
  </si>
  <si>
    <t>大盾</t>
    <rPh sb="0" eb="1">
      <t>オオ</t>
    </rPh>
    <rPh sb="1" eb="2">
      <t>タテ</t>
    </rPh>
    <phoneticPr fontId="1"/>
  </si>
  <si>
    <t>双竜の大盾</t>
    <rPh sb="0" eb="1">
      <t>ソウ</t>
    </rPh>
    <rPh sb="1" eb="2">
      <t>リュウ</t>
    </rPh>
    <rPh sb="3" eb="4">
      <t>オオ</t>
    </rPh>
    <rPh sb="4" eb="5">
      <t>タテ</t>
    </rPh>
    <phoneticPr fontId="1"/>
  </si>
  <si>
    <t>熔鉄剣</t>
    <rPh sb="0" eb="2">
      <t>ヨウテツ</t>
    </rPh>
    <rPh sb="2" eb="3">
      <t>ケン</t>
    </rPh>
    <phoneticPr fontId="1"/>
  </si>
  <si>
    <t>黒銀の鎌</t>
    <rPh sb="0" eb="1">
      <t>コク</t>
    </rPh>
    <rPh sb="1" eb="2">
      <t>ギン</t>
    </rPh>
    <rPh sb="3" eb="4">
      <t>カマ</t>
    </rPh>
    <phoneticPr fontId="1"/>
  </si>
  <si>
    <t>罪人の剣※</t>
    <rPh sb="0" eb="2">
      <t>ザイニン</t>
    </rPh>
    <rPh sb="3" eb="4">
      <t>ケン</t>
    </rPh>
    <phoneticPr fontId="1"/>
  </si>
  <si>
    <t>大ナタの鎌</t>
    <rPh sb="0" eb="1">
      <t>オオ</t>
    </rPh>
    <rPh sb="4" eb="5">
      <t>カマ</t>
    </rPh>
    <phoneticPr fontId="1"/>
  </si>
  <si>
    <t>ゲルムの大盾</t>
    <rPh sb="4" eb="5">
      <t>オオ</t>
    </rPh>
    <rPh sb="5" eb="6">
      <t>タテ</t>
    </rPh>
    <phoneticPr fontId="1"/>
  </si>
  <si>
    <t>呪縛者の特大剣</t>
    <rPh sb="0" eb="2">
      <t>ジュバク</t>
    </rPh>
    <rPh sb="2" eb="3">
      <t>シャ</t>
    </rPh>
    <rPh sb="4" eb="5">
      <t>トク</t>
    </rPh>
    <rPh sb="5" eb="7">
      <t>ダイケン</t>
    </rPh>
    <phoneticPr fontId="1"/>
  </si>
  <si>
    <t>円月鎌</t>
    <rPh sb="0" eb="1">
      <t>エン</t>
    </rPh>
    <rPh sb="1" eb="2">
      <t>ゲツ</t>
    </rPh>
    <rPh sb="2" eb="3">
      <t>カマ</t>
    </rPh>
    <phoneticPr fontId="1"/>
  </si>
  <si>
    <t>古騎士の大盾</t>
    <rPh sb="0" eb="1">
      <t>フル</t>
    </rPh>
    <rPh sb="1" eb="3">
      <t>キシ</t>
    </rPh>
    <rPh sb="4" eb="5">
      <t>オオ</t>
    </rPh>
    <rPh sb="5" eb="6">
      <t>タテ</t>
    </rPh>
    <phoneticPr fontId="1"/>
  </si>
  <si>
    <t>翼竜の特大剣</t>
    <rPh sb="0" eb="2">
      <t>ヨクリュウ</t>
    </rPh>
    <rPh sb="3" eb="4">
      <t>トク</t>
    </rPh>
    <rPh sb="4" eb="6">
      <t>ダイケン</t>
    </rPh>
    <phoneticPr fontId="1"/>
  </si>
  <si>
    <t>三日月鎌</t>
    <rPh sb="0" eb="3">
      <t>ミカヅキ</t>
    </rPh>
    <rPh sb="3" eb="4">
      <t>カマ</t>
    </rPh>
    <phoneticPr fontId="1"/>
  </si>
  <si>
    <t>栄誉の大盾</t>
    <rPh sb="0" eb="2">
      <t>エイヨ</t>
    </rPh>
    <rPh sb="3" eb="4">
      <t>オオ</t>
    </rPh>
    <rPh sb="4" eb="5">
      <t>タテ</t>
    </rPh>
    <phoneticPr fontId="1"/>
  </si>
  <si>
    <t>王の特大剣</t>
    <rPh sb="0" eb="1">
      <t>オウ</t>
    </rPh>
    <rPh sb="2" eb="3">
      <t>トク</t>
    </rPh>
    <rPh sb="3" eb="5">
      <t>ダイケン</t>
    </rPh>
    <phoneticPr fontId="1"/>
  </si>
  <si>
    <t>ドロマの鎌</t>
    <rPh sb="4" eb="5">
      <t>カマ</t>
    </rPh>
    <phoneticPr fontId="1"/>
  </si>
  <si>
    <t>番兵の大盾</t>
    <rPh sb="0" eb="1">
      <t>バン</t>
    </rPh>
    <rPh sb="1" eb="2">
      <t>ヘイ</t>
    </rPh>
    <rPh sb="3" eb="4">
      <t>オオ</t>
    </rPh>
    <rPh sb="4" eb="5">
      <t>タテ</t>
    </rPh>
    <phoneticPr fontId="1"/>
  </si>
  <si>
    <t>不死廟の黒剣</t>
    <rPh sb="0" eb="2">
      <t>フシ</t>
    </rPh>
    <rPh sb="2" eb="3">
      <t>ビョウ</t>
    </rPh>
    <rPh sb="4" eb="5">
      <t>クロ</t>
    </rPh>
    <rPh sb="5" eb="6">
      <t>ケン</t>
    </rPh>
    <phoneticPr fontId="1"/>
  </si>
  <si>
    <t>ペイトの盾</t>
    <rPh sb="4" eb="5">
      <t>タテ</t>
    </rPh>
    <phoneticPr fontId="1"/>
  </si>
  <si>
    <t>煙の特大剣</t>
    <rPh sb="0" eb="1">
      <t>ケムリ</t>
    </rPh>
    <rPh sb="2" eb="3">
      <t>トク</t>
    </rPh>
    <rPh sb="3" eb="5">
      <t>ダイケン</t>
    </rPh>
    <phoneticPr fontId="1"/>
  </si>
  <si>
    <t>渇望の鎌</t>
    <rPh sb="0" eb="2">
      <t>カツボウ</t>
    </rPh>
    <rPh sb="3" eb="4">
      <t>カマ</t>
    </rPh>
    <phoneticPr fontId="1"/>
  </si>
  <si>
    <t>巨象の大盾</t>
    <rPh sb="0" eb="2">
      <t>キョゾウ</t>
    </rPh>
    <rPh sb="3" eb="4">
      <t>オオ</t>
    </rPh>
    <rPh sb="4" eb="5">
      <t>タテ</t>
    </rPh>
    <phoneticPr fontId="1"/>
  </si>
  <si>
    <t>古びた熔鉄剣</t>
    <rPh sb="0" eb="1">
      <t>フル</t>
    </rPh>
    <rPh sb="3" eb="5">
      <t>ヨウテツ</t>
    </rPh>
    <rPh sb="5" eb="6">
      <t>ケン</t>
    </rPh>
    <phoneticPr fontId="1"/>
  </si>
  <si>
    <t>突撃槍</t>
    <rPh sb="0" eb="2">
      <t>トツゲキ</t>
    </rPh>
    <rPh sb="2" eb="3">
      <t>ヤリ</t>
    </rPh>
    <phoneticPr fontId="1"/>
  </si>
  <si>
    <t>ハベルの大盾</t>
    <rPh sb="4" eb="5">
      <t>オオ</t>
    </rPh>
    <rPh sb="5" eb="6">
      <t>タテ</t>
    </rPh>
    <phoneticPr fontId="1"/>
  </si>
  <si>
    <t>白王の特大剣</t>
    <rPh sb="0" eb="2">
      <t>シロオウ</t>
    </rPh>
    <rPh sb="3" eb="4">
      <t>トク</t>
    </rPh>
    <rPh sb="4" eb="6">
      <t>ダイケン</t>
    </rPh>
    <phoneticPr fontId="1"/>
  </si>
  <si>
    <t>呪縛者の大盾</t>
    <rPh sb="0" eb="2">
      <t>ジュバク</t>
    </rPh>
    <rPh sb="2" eb="3">
      <t>シャ</t>
    </rPh>
    <rPh sb="4" eb="5">
      <t>オオ</t>
    </rPh>
    <rPh sb="5" eb="6">
      <t>タテ</t>
    </rPh>
    <phoneticPr fontId="1"/>
  </si>
  <si>
    <t>曲剣</t>
    <rPh sb="0" eb="1">
      <t>キョク</t>
    </rPh>
    <rPh sb="1" eb="2">
      <t>ケン</t>
    </rPh>
    <phoneticPr fontId="1"/>
  </si>
  <si>
    <t>オーマの大盾</t>
    <rPh sb="4" eb="5">
      <t>オオ</t>
    </rPh>
    <rPh sb="5" eb="6">
      <t>タテ</t>
    </rPh>
    <phoneticPr fontId="1"/>
  </si>
  <si>
    <t>レーヴの大盾</t>
    <rPh sb="4" eb="5">
      <t>オオ</t>
    </rPh>
    <rPh sb="5" eb="6">
      <t>タテ</t>
    </rPh>
    <phoneticPr fontId="1"/>
  </si>
  <si>
    <t>壁守人のランス</t>
    <rPh sb="0" eb="1">
      <t>カベ</t>
    </rPh>
    <rPh sb="1" eb="3">
      <t>モリビト</t>
    </rPh>
    <phoneticPr fontId="1"/>
  </si>
  <si>
    <t>竜騎兵の大盾</t>
    <rPh sb="0" eb="1">
      <t>リュウ</t>
    </rPh>
    <rPh sb="1" eb="3">
      <t>キヘイ</t>
    </rPh>
    <rPh sb="4" eb="5">
      <t>オオ</t>
    </rPh>
    <rPh sb="5" eb="6">
      <t>タテ</t>
    </rPh>
    <phoneticPr fontId="1"/>
  </si>
  <si>
    <t>傀儡の曲剣</t>
    <rPh sb="0" eb="2">
      <t>クグツ</t>
    </rPh>
    <rPh sb="3" eb="4">
      <t>キョク</t>
    </rPh>
    <rPh sb="4" eb="5">
      <t>ケン</t>
    </rPh>
    <phoneticPr fontId="1"/>
  </si>
  <si>
    <t>両刃剣</t>
    <rPh sb="0" eb="2">
      <t>リョウバ</t>
    </rPh>
    <rPh sb="2" eb="3">
      <t>ケン</t>
    </rPh>
    <phoneticPr fontId="1"/>
  </si>
  <si>
    <t>王の鏡</t>
    <rPh sb="0" eb="1">
      <t>オウ</t>
    </rPh>
    <rPh sb="2" eb="3">
      <t>カガミ</t>
    </rPh>
    <phoneticPr fontId="1"/>
  </si>
  <si>
    <t>守り人の曲剣</t>
    <rPh sb="0" eb="1">
      <t>モ</t>
    </rPh>
    <rPh sb="2" eb="3">
      <t>ビト</t>
    </rPh>
    <rPh sb="4" eb="5">
      <t>キョク</t>
    </rPh>
    <rPh sb="5" eb="6">
      <t>ケン</t>
    </rPh>
    <phoneticPr fontId="1"/>
  </si>
  <si>
    <t>湾曲した両刃剣</t>
    <rPh sb="0" eb="2">
      <t>ワンキョク</t>
    </rPh>
    <rPh sb="4" eb="6">
      <t>リョウバ</t>
    </rPh>
    <rPh sb="6" eb="7">
      <t>ケン</t>
    </rPh>
    <phoneticPr fontId="1"/>
  </si>
  <si>
    <t>反逆の大盾</t>
    <rPh sb="0" eb="2">
      <t>ハンギャク</t>
    </rPh>
    <rPh sb="3" eb="4">
      <t>オオ</t>
    </rPh>
    <rPh sb="4" eb="5">
      <t>タテ</t>
    </rPh>
    <phoneticPr fontId="1"/>
  </si>
  <si>
    <t>ミルの曲剣</t>
    <rPh sb="3" eb="4">
      <t>キョク</t>
    </rPh>
    <rPh sb="4" eb="5">
      <t>ケン</t>
    </rPh>
    <phoneticPr fontId="1"/>
  </si>
  <si>
    <t>石の両刃剣</t>
    <rPh sb="0" eb="1">
      <t>イシ</t>
    </rPh>
    <rPh sb="2" eb="4">
      <t>リョウバ</t>
    </rPh>
    <rPh sb="4" eb="5">
      <t>ケン</t>
    </rPh>
    <phoneticPr fontId="1"/>
  </si>
  <si>
    <t>凶眼の大盾</t>
    <rPh sb="0" eb="1">
      <t>キョウ</t>
    </rPh>
    <rPh sb="1" eb="2">
      <t>ガン</t>
    </rPh>
    <rPh sb="3" eb="4">
      <t>オオ</t>
    </rPh>
    <rPh sb="4" eb="5">
      <t>タテ</t>
    </rPh>
    <phoneticPr fontId="1"/>
  </si>
  <si>
    <t>赤錆の曲剣</t>
    <rPh sb="0" eb="2">
      <t>アカサビ</t>
    </rPh>
    <rPh sb="3" eb="4">
      <t>キョク</t>
    </rPh>
    <rPh sb="4" eb="5">
      <t>ケン</t>
    </rPh>
    <phoneticPr fontId="1"/>
  </si>
  <si>
    <t>赤鉄の両刃剣</t>
    <rPh sb="0" eb="1">
      <t>アカ</t>
    </rPh>
    <rPh sb="1" eb="2">
      <t>テツ</t>
    </rPh>
    <rPh sb="3" eb="5">
      <t>リョウバ</t>
    </rPh>
    <rPh sb="5" eb="6">
      <t>ケン</t>
    </rPh>
    <phoneticPr fontId="1"/>
  </si>
  <si>
    <t>歪んだ直剣</t>
    <rPh sb="0" eb="1">
      <t>ユガ</t>
    </rPh>
    <rPh sb="3" eb="4">
      <t>チョク</t>
    </rPh>
    <rPh sb="4" eb="5">
      <t>ケン</t>
    </rPh>
    <phoneticPr fontId="1"/>
  </si>
  <si>
    <t>竜騎兵の両刃剣</t>
    <rPh sb="0" eb="1">
      <t>リュウ</t>
    </rPh>
    <rPh sb="1" eb="3">
      <t>キヘイ</t>
    </rPh>
    <rPh sb="4" eb="6">
      <t>リョウバ</t>
    </rPh>
    <rPh sb="6" eb="7">
      <t>ケン</t>
    </rPh>
    <phoneticPr fontId="1"/>
  </si>
  <si>
    <t>※攻撃力に非固定の倍率がかかる武器</t>
    <rPh sb="1" eb="4">
      <t>コウゲキリョク</t>
    </rPh>
    <rPh sb="5" eb="6">
      <t>ヒ</t>
    </rPh>
    <rPh sb="6" eb="8">
      <t>コテイ</t>
    </rPh>
    <rPh sb="9" eb="11">
      <t>バイリツ</t>
    </rPh>
    <rPh sb="15" eb="17">
      <t>ブキ</t>
    </rPh>
    <phoneticPr fontId="1"/>
  </si>
  <si>
    <t>蜘蛛の牙</t>
    <rPh sb="0" eb="2">
      <t>クモ</t>
    </rPh>
    <rPh sb="3" eb="4">
      <t>キバ</t>
    </rPh>
    <phoneticPr fontId="1"/>
  </si>
  <si>
    <t>魔術の両刃剣※</t>
    <rPh sb="0" eb="2">
      <t>マジュツ</t>
    </rPh>
    <rPh sb="3" eb="5">
      <t>リョウバ</t>
    </rPh>
    <rPh sb="5" eb="6">
      <t>ケン</t>
    </rPh>
    <phoneticPr fontId="1"/>
  </si>
  <si>
    <t>表の数値は全て最大倍率でのもの。</t>
    <rPh sb="0" eb="1">
      <t>ヒョウ</t>
    </rPh>
    <rPh sb="2" eb="4">
      <t>スウチ</t>
    </rPh>
    <rPh sb="5" eb="6">
      <t>スベ</t>
    </rPh>
    <rPh sb="7" eb="9">
      <t>サイダイ</t>
    </rPh>
    <rPh sb="9" eb="11">
      <t>バイリツ</t>
    </rPh>
    <phoneticPr fontId="1"/>
  </si>
  <si>
    <t>鞭</t>
    <rPh sb="0" eb="1">
      <t>ムチ</t>
    </rPh>
    <phoneticPr fontId="1"/>
  </si>
  <si>
    <t>ルーラーソードは100万ソウル以上で最大の1.3倍</t>
    <rPh sb="11" eb="12">
      <t>マン</t>
    </rPh>
    <rPh sb="15" eb="17">
      <t>イジョウ</t>
    </rPh>
    <rPh sb="18" eb="20">
      <t>サイダイ</t>
    </rPh>
    <rPh sb="24" eb="25">
      <t>バイ</t>
    </rPh>
    <phoneticPr fontId="1"/>
  </si>
  <si>
    <t>大曲剣</t>
    <rPh sb="0" eb="1">
      <t>ダイ</t>
    </rPh>
    <rPh sb="1" eb="2">
      <t>キョク</t>
    </rPh>
    <rPh sb="2" eb="3">
      <t>ケン</t>
    </rPh>
    <phoneticPr fontId="1"/>
  </si>
  <si>
    <t>罪人の剣・暗い呪術の火・アマナの杖は最大で1倍</t>
    <rPh sb="0" eb="2">
      <t>ザイニン</t>
    </rPh>
    <rPh sb="3" eb="4">
      <t>ツルギ</t>
    </rPh>
    <rPh sb="5" eb="6">
      <t>クラ</t>
    </rPh>
    <rPh sb="7" eb="9">
      <t>ジュジュツ</t>
    </rPh>
    <rPh sb="10" eb="11">
      <t>ヒ</t>
    </rPh>
    <rPh sb="16" eb="17">
      <t>ツエ</t>
    </rPh>
    <rPh sb="18" eb="20">
      <t>サイダイ</t>
    </rPh>
    <rPh sb="22" eb="23">
      <t>バイ</t>
    </rPh>
    <phoneticPr fontId="1"/>
  </si>
  <si>
    <t>弓張り刀</t>
    <rPh sb="0" eb="1">
      <t>ユミ</t>
    </rPh>
    <rPh sb="1" eb="2">
      <t>ハ</t>
    </rPh>
    <rPh sb="3" eb="4">
      <t>ガタナ</t>
    </rPh>
    <phoneticPr fontId="1"/>
  </si>
  <si>
    <t>血塗れたムチ</t>
    <rPh sb="0" eb="1">
      <t>チ</t>
    </rPh>
    <rPh sb="1" eb="2">
      <t>マミ</t>
    </rPh>
    <phoneticPr fontId="1"/>
  </si>
  <si>
    <t>ステータスでは合計攻撃力に倍率をかけた値が表示されるが、</t>
    <rPh sb="7" eb="9">
      <t>ゴウケイ</t>
    </rPh>
    <rPh sb="9" eb="12">
      <t>コウゲキリョク</t>
    </rPh>
    <rPh sb="13" eb="15">
      <t>バイリツ</t>
    </rPh>
    <rPh sb="19" eb="20">
      <t>アタイ</t>
    </rPh>
    <rPh sb="21" eb="23">
      <t>ヒョウジ</t>
    </rPh>
    <phoneticPr fontId="1"/>
  </si>
  <si>
    <t>竜の大曲剣</t>
    <rPh sb="0" eb="1">
      <t>リュウ</t>
    </rPh>
    <rPh sb="2" eb="3">
      <t>ダイ</t>
    </rPh>
    <rPh sb="3" eb="4">
      <t>キョク</t>
    </rPh>
    <rPh sb="4" eb="5">
      <t>ケン</t>
    </rPh>
    <phoneticPr fontId="1"/>
  </si>
  <si>
    <t>実際の攻撃力は補正攻撃力に倍率をかけて計算される。</t>
    <rPh sb="0" eb="2">
      <t>ジッサイ</t>
    </rPh>
    <rPh sb="3" eb="6">
      <t>コウゲキリョク</t>
    </rPh>
    <rPh sb="7" eb="9">
      <t>ホセイ</t>
    </rPh>
    <rPh sb="9" eb="12">
      <t>コウゲキリョク</t>
    </rPh>
    <rPh sb="13" eb="15">
      <t>バイリツ</t>
    </rPh>
    <rPh sb="19" eb="21">
      <t>ケイサン</t>
    </rPh>
    <phoneticPr fontId="1"/>
  </si>
  <si>
    <t>虚無の大曲剣※</t>
    <rPh sb="0" eb="2">
      <t>キョム</t>
    </rPh>
    <rPh sb="3" eb="4">
      <t>ダイ</t>
    </rPh>
    <rPh sb="4" eb="5">
      <t>キョク</t>
    </rPh>
    <rPh sb="5" eb="6">
      <t>ケン</t>
    </rPh>
    <phoneticPr fontId="1"/>
  </si>
  <si>
    <t>古びたムチ</t>
    <rPh sb="0" eb="1">
      <t>フル</t>
    </rPh>
    <phoneticPr fontId="1"/>
  </si>
  <si>
    <t>例：ルーラーソード、筋技99、ソウル100万以上で表示攻撃力559</t>
    <rPh sb="0" eb="1">
      <t>レイ</t>
    </rPh>
    <rPh sb="10" eb="11">
      <t>キン</t>
    </rPh>
    <rPh sb="11" eb="12">
      <t>ギ</t>
    </rPh>
    <rPh sb="21" eb="22">
      <t>マン</t>
    </rPh>
    <rPh sb="22" eb="24">
      <t>イジョウ</t>
    </rPh>
    <rPh sb="25" eb="27">
      <t>ヒョウジ</t>
    </rPh>
    <rPh sb="27" eb="30">
      <t>コウゲキリョク</t>
    </rPh>
    <phoneticPr fontId="1"/>
  </si>
  <si>
    <t>刀</t>
    <rPh sb="0" eb="1">
      <t>カタナ</t>
    </rPh>
    <phoneticPr fontId="1"/>
  </si>
  <si>
    <t>打刀</t>
    <rPh sb="0" eb="1">
      <t>ウ</t>
    </rPh>
    <rPh sb="1" eb="2">
      <t>ガタナ</t>
    </rPh>
    <phoneticPr fontId="1"/>
  </si>
  <si>
    <t>爪</t>
    <rPh sb="0" eb="1">
      <t>ツメ</t>
    </rPh>
    <phoneticPr fontId="1"/>
  </si>
  <si>
    <t>かぎ爪</t>
    <rPh sb="2" eb="3">
      <t>ヅメ</t>
    </rPh>
    <phoneticPr fontId="1"/>
  </si>
  <si>
    <t>559/1.3=430(1倍での合計攻撃力)</t>
    <rPh sb="13" eb="14">
      <t>バイ</t>
    </rPh>
    <rPh sb="16" eb="18">
      <t>ゴウケイ</t>
    </rPh>
    <rPh sb="18" eb="21">
      <t>コウゲキリョク</t>
    </rPh>
    <phoneticPr fontId="1"/>
  </si>
  <si>
    <t>物干し竿</t>
    <rPh sb="0" eb="2">
      <t>モノホ</t>
    </rPh>
    <rPh sb="3" eb="4">
      <t>ザオ</t>
    </rPh>
    <phoneticPr fontId="1"/>
  </si>
  <si>
    <t>異形の爪</t>
    <rPh sb="0" eb="2">
      <t>イギョウ</t>
    </rPh>
    <rPh sb="3" eb="4">
      <t>ツメ</t>
    </rPh>
    <phoneticPr fontId="1"/>
  </si>
  <si>
    <t>黒鉄刀</t>
    <rPh sb="0" eb="2">
      <t>クロガネ</t>
    </rPh>
    <rPh sb="2" eb="3">
      <t>ガタナ</t>
    </rPh>
    <phoneticPr fontId="1"/>
  </si>
  <si>
    <t>傀儡の鉤爪</t>
    <rPh sb="0" eb="2">
      <t>クグツ</t>
    </rPh>
    <rPh sb="3" eb="4">
      <t>カギ</t>
    </rPh>
    <rPh sb="4" eb="5">
      <t>ヅメ</t>
    </rPh>
    <phoneticPr fontId="1"/>
  </si>
  <si>
    <t>古い混沌の刃</t>
    <rPh sb="0" eb="1">
      <t>フル</t>
    </rPh>
    <rPh sb="2" eb="4">
      <t>コントン</t>
    </rPh>
    <rPh sb="5" eb="6">
      <t>ヤイバ</t>
    </rPh>
    <phoneticPr fontId="1"/>
  </si>
  <si>
    <t>作業用フック</t>
    <rPh sb="0" eb="3">
      <t>サギョウヨウ</t>
    </rPh>
    <phoneticPr fontId="1"/>
  </si>
  <si>
    <t>人切り</t>
    <rPh sb="0" eb="1">
      <t>ヒト</t>
    </rPh>
    <rPh sb="1" eb="2">
      <t>ギ</t>
    </rPh>
    <phoneticPr fontId="1"/>
  </si>
  <si>
    <t>拳</t>
    <rPh sb="0" eb="1">
      <t>コブシ</t>
    </rPh>
    <phoneticPr fontId="1"/>
  </si>
  <si>
    <t>素手</t>
    <rPh sb="0" eb="2">
      <t>スデ</t>
    </rPh>
    <phoneticPr fontId="1"/>
  </si>
  <si>
    <t>狂戦士の刀剣</t>
    <rPh sb="0" eb="1">
      <t>キョウ</t>
    </rPh>
    <rPh sb="1" eb="3">
      <t>センシ</t>
    </rPh>
    <rPh sb="4" eb="6">
      <t>トウケン</t>
    </rPh>
    <phoneticPr fontId="1"/>
  </si>
  <si>
    <t>覇者素手</t>
    <rPh sb="0" eb="2">
      <t>ハシャ</t>
    </rPh>
    <rPh sb="2" eb="4">
      <t>スデ</t>
    </rPh>
    <phoneticPr fontId="1"/>
  </si>
  <si>
    <t>闇朧</t>
    <rPh sb="0" eb="1">
      <t>ヤミ</t>
    </rPh>
    <rPh sb="1" eb="2">
      <t>オボロ</t>
    </rPh>
    <phoneticPr fontId="1"/>
  </si>
  <si>
    <t>※栄華の大剣は左手で持つと合計攻撃力+50</t>
    <rPh sb="1" eb="3">
      <t>エイガ</t>
    </rPh>
    <rPh sb="4" eb="6">
      <t>タイケン</t>
    </rPh>
    <rPh sb="7" eb="9">
      <t>ヒダリテ</t>
    </rPh>
    <rPh sb="10" eb="11">
      <t>モ</t>
    </rPh>
    <rPh sb="13" eb="15">
      <t>ゴウケイ</t>
    </rPh>
    <rPh sb="15" eb="18">
      <t>コウゲキリョク</t>
    </rPh>
    <phoneticPr fontId="1"/>
  </si>
  <si>
    <t>アーロンの妖刀</t>
    <rPh sb="5" eb="6">
      <t>ヨウ</t>
    </rPh>
    <rPh sb="6" eb="7">
      <t>トウ</t>
    </rPh>
    <phoneticPr fontId="1"/>
  </si>
  <si>
    <t>骨の拳</t>
    <rPh sb="0" eb="1">
      <t>ホネ</t>
    </rPh>
    <rPh sb="2" eb="3">
      <t>コブシ</t>
    </rPh>
    <phoneticPr fontId="1"/>
  </si>
  <si>
    <t>刺剣</t>
    <rPh sb="0" eb="2">
      <t>シケン</t>
    </rPh>
    <phoneticPr fontId="1"/>
  </si>
  <si>
    <t>弓</t>
    <rPh sb="0" eb="1">
      <t>ユミ</t>
    </rPh>
    <phoneticPr fontId="1"/>
  </si>
  <si>
    <t>※虚無の大曲剣の周回補正</t>
    <rPh sb="1" eb="3">
      <t>キョム</t>
    </rPh>
    <rPh sb="4" eb="5">
      <t>ダイ</t>
    </rPh>
    <rPh sb="5" eb="6">
      <t>キョク</t>
    </rPh>
    <rPh sb="6" eb="7">
      <t>ケン</t>
    </rPh>
    <rPh sb="8" eb="10">
      <t>シュウカイ</t>
    </rPh>
    <rPh sb="10" eb="12">
      <t>ホセイ</t>
    </rPh>
    <phoneticPr fontId="1"/>
  </si>
  <si>
    <t>鎧貫き</t>
    <rPh sb="0" eb="1">
      <t>ヨロイ</t>
    </rPh>
    <rPh sb="1" eb="2">
      <t>ヌ</t>
    </rPh>
    <phoneticPr fontId="1"/>
  </si>
  <si>
    <t>周回を重ねると、最大で表示物理攻撃力が+100される。が、実際のダメージは</t>
    <rPh sb="0" eb="2">
      <t>シュウカイ</t>
    </rPh>
    <rPh sb="3" eb="4">
      <t>カサ</t>
    </rPh>
    <rPh sb="8" eb="10">
      <t>サイダイ</t>
    </rPh>
    <rPh sb="11" eb="13">
      <t>ヒョウジ</t>
    </rPh>
    <rPh sb="13" eb="15">
      <t>ブツリ</t>
    </rPh>
    <rPh sb="15" eb="18">
      <t>コウゲキリョク</t>
    </rPh>
    <phoneticPr fontId="1"/>
  </si>
  <si>
    <t>リカールの刺剣</t>
    <rPh sb="5" eb="7">
      <t>シケン</t>
    </rPh>
    <phoneticPr fontId="1"/>
  </si>
  <si>
    <t>潮の弓</t>
    <rPh sb="0" eb="1">
      <t>シオ</t>
    </rPh>
    <rPh sb="2" eb="3">
      <t>ユミ</t>
    </rPh>
    <phoneticPr fontId="1"/>
  </si>
  <si>
    <t>物理攻撃力+200で計算されている。(刃指輪等なしで最大物攻760、全武器で1位)</t>
    <rPh sb="19" eb="20">
      <t>ヤイバ</t>
    </rPh>
    <rPh sb="20" eb="22">
      <t>ユビワ</t>
    </rPh>
    <rPh sb="22" eb="23">
      <t>ナド</t>
    </rPh>
    <rPh sb="26" eb="28">
      <t>サイダイ</t>
    </rPh>
    <rPh sb="28" eb="29">
      <t>ブツ</t>
    </rPh>
    <rPh sb="29" eb="30">
      <t>コウ</t>
    </rPh>
    <rPh sb="34" eb="35">
      <t>ゼン</t>
    </rPh>
    <rPh sb="35" eb="37">
      <t>ブキ</t>
    </rPh>
    <rPh sb="39" eb="40">
      <t>イ</t>
    </rPh>
    <phoneticPr fontId="1"/>
  </si>
  <si>
    <t>混沌の刺剣</t>
    <rPh sb="0" eb="2">
      <t>コントン</t>
    </rPh>
    <rPh sb="3" eb="5">
      <t>シケン</t>
    </rPh>
    <phoneticPr fontId="1"/>
  </si>
  <si>
    <t>鐘守の弓</t>
    <rPh sb="0" eb="1">
      <t>カネ</t>
    </rPh>
    <rPh sb="1" eb="2">
      <t>モリ</t>
    </rPh>
    <rPh sb="3" eb="4">
      <t>ユミ</t>
    </rPh>
    <phoneticPr fontId="1"/>
  </si>
  <si>
    <t>また、致命の一撃には周回補正が一切乗らない。</t>
    <rPh sb="3" eb="5">
      <t>チメイ</t>
    </rPh>
    <rPh sb="6" eb="8">
      <t>イチゲキ</t>
    </rPh>
    <rPh sb="10" eb="12">
      <t>シュウカイ</t>
    </rPh>
    <rPh sb="12" eb="14">
      <t>ホセイ</t>
    </rPh>
    <rPh sb="15" eb="17">
      <t>イッサイ</t>
    </rPh>
    <rPh sb="17" eb="18">
      <t>ノ</t>
    </rPh>
    <phoneticPr fontId="1"/>
  </si>
  <si>
    <t>狩人の黒弓</t>
    <rPh sb="0" eb="2">
      <t>カリウド</t>
    </rPh>
    <rPh sb="3" eb="4">
      <t>クロ</t>
    </rPh>
    <rPh sb="4" eb="5">
      <t>ユミ</t>
    </rPh>
    <phoneticPr fontId="1"/>
  </si>
  <si>
    <t>周回数ごとの攻撃力はまた別キャラで遊ぶついでに調べます。</t>
    <rPh sb="0" eb="2">
      <t>シュウカイ</t>
    </rPh>
    <rPh sb="2" eb="3">
      <t>スウ</t>
    </rPh>
    <rPh sb="6" eb="9">
      <t>コウゲキリョク</t>
    </rPh>
    <rPh sb="12" eb="13">
      <t>ベツ</t>
    </rPh>
    <rPh sb="17" eb="18">
      <t>アソ</t>
    </rPh>
    <rPh sb="23" eb="24">
      <t>シラ</t>
    </rPh>
    <phoneticPr fontId="1"/>
  </si>
  <si>
    <t>大蠍の黒針</t>
    <rPh sb="0" eb="1">
      <t>オオ</t>
    </rPh>
    <rPh sb="1" eb="2">
      <t>サソリ</t>
    </rPh>
    <rPh sb="3" eb="4">
      <t>クロ</t>
    </rPh>
    <rPh sb="4" eb="5">
      <t>バリ</t>
    </rPh>
    <phoneticPr fontId="1"/>
  </si>
  <si>
    <t>竜騎兵の弓</t>
    <rPh sb="0" eb="1">
      <t>リュウ</t>
    </rPh>
    <rPh sb="1" eb="3">
      <t>キヘイ</t>
    </rPh>
    <rPh sb="4" eb="5">
      <t>ユミ</t>
    </rPh>
    <phoneticPr fontId="1"/>
  </si>
  <si>
    <t>02周目：実際の攻撃力は+30、表示は+5</t>
    <rPh sb="2" eb="4">
      <t>シュウメ</t>
    </rPh>
    <rPh sb="5" eb="7">
      <t>ジッサイ</t>
    </rPh>
    <rPh sb="8" eb="11">
      <t>コウゲキリョク</t>
    </rPh>
    <phoneticPr fontId="1"/>
  </si>
  <si>
    <t>蜘蛛の針</t>
    <rPh sb="0" eb="2">
      <t>クモ</t>
    </rPh>
    <rPh sb="3" eb="4">
      <t>ハリ</t>
    </rPh>
    <phoneticPr fontId="1"/>
  </si>
  <si>
    <t>渇望の弓</t>
    <rPh sb="0" eb="2">
      <t>カツボウ</t>
    </rPh>
    <rPh sb="3" eb="4">
      <t>ユミ</t>
    </rPh>
    <phoneticPr fontId="1"/>
  </si>
  <si>
    <t>03周目：実際の攻撃力は+50、表示は+16</t>
    <rPh sb="2" eb="4">
      <t>シュウメ</t>
    </rPh>
    <rPh sb="5" eb="7">
      <t>ジッサイ</t>
    </rPh>
    <rPh sb="8" eb="11">
      <t>コウゲキリョク</t>
    </rPh>
    <phoneticPr fontId="1"/>
  </si>
  <si>
    <t>氷の刺剣</t>
    <rPh sb="0" eb="1">
      <t>コオリ</t>
    </rPh>
    <rPh sb="2" eb="4">
      <t>シケン</t>
    </rPh>
    <phoneticPr fontId="1"/>
  </si>
  <si>
    <t>大弓</t>
    <rPh sb="0" eb="1">
      <t>オオ</t>
    </rPh>
    <rPh sb="1" eb="2">
      <t>ユミ</t>
    </rPh>
    <phoneticPr fontId="1"/>
  </si>
  <si>
    <t>アーロンの大弓</t>
    <rPh sb="5" eb="6">
      <t>オオ</t>
    </rPh>
    <rPh sb="6" eb="7">
      <t>ユミ</t>
    </rPh>
    <phoneticPr fontId="1"/>
  </si>
  <si>
    <t>04周目：実際の攻撃力は+73、表示は+28</t>
    <rPh sb="2" eb="4">
      <t>シュウメ</t>
    </rPh>
    <phoneticPr fontId="1"/>
  </si>
  <si>
    <t>斧</t>
    <rPh sb="0" eb="1">
      <t>オノ</t>
    </rPh>
    <phoneticPr fontId="1"/>
  </si>
  <si>
    <t>竜狩りの大弓</t>
    <rPh sb="0" eb="1">
      <t>リュウ</t>
    </rPh>
    <rPh sb="1" eb="2">
      <t>ガ</t>
    </rPh>
    <rPh sb="4" eb="5">
      <t>オオ</t>
    </rPh>
    <rPh sb="5" eb="6">
      <t>ユミ</t>
    </rPh>
    <phoneticPr fontId="1"/>
  </si>
  <si>
    <t>うつろの鎧の大弓</t>
    <rPh sb="4" eb="5">
      <t>ヨロイ</t>
    </rPh>
    <rPh sb="6" eb="7">
      <t>オオ</t>
    </rPh>
    <rPh sb="7" eb="8">
      <t>ユミ</t>
    </rPh>
    <phoneticPr fontId="1"/>
  </si>
  <si>
    <t>肉断ち包丁</t>
    <rPh sb="0" eb="2">
      <t>ニクダ</t>
    </rPh>
    <rPh sb="3" eb="5">
      <t>ボウチョウ</t>
    </rPh>
    <phoneticPr fontId="1"/>
  </si>
  <si>
    <t>双頭の大弓</t>
    <rPh sb="0" eb="2">
      <t>ソウトウ</t>
    </rPh>
    <rPh sb="3" eb="4">
      <t>オオ</t>
    </rPh>
    <rPh sb="4" eb="5">
      <t>ユミ</t>
    </rPh>
    <phoneticPr fontId="1"/>
  </si>
  <si>
    <t>下級兵の斧</t>
    <rPh sb="0" eb="2">
      <t>カキュウ</t>
    </rPh>
    <rPh sb="2" eb="3">
      <t>ヘイ</t>
    </rPh>
    <rPh sb="4" eb="5">
      <t>オノ</t>
    </rPh>
    <phoneticPr fontId="1"/>
  </si>
  <si>
    <t>野盗の斧</t>
    <rPh sb="0" eb="1">
      <t>ヤ</t>
    </rPh>
    <rPh sb="1" eb="2">
      <t>トウ</t>
    </rPh>
    <rPh sb="3" eb="4">
      <t>オノ</t>
    </rPh>
    <phoneticPr fontId="1"/>
  </si>
  <si>
    <t>ゲルムの斧</t>
    <rPh sb="4" eb="5">
      <t>オノ</t>
    </rPh>
    <phoneticPr fontId="1"/>
  </si>
  <si>
    <t>※魔術の両刃剣は物理攻撃力が0.15倍に補正される。表の数値は0.15倍でのもの。</t>
    <rPh sb="1" eb="3">
      <t>マジュツ</t>
    </rPh>
    <rPh sb="4" eb="6">
      <t>リョウバ</t>
    </rPh>
    <rPh sb="6" eb="7">
      <t>ケン</t>
    </rPh>
    <rPh sb="8" eb="10">
      <t>ブツリ</t>
    </rPh>
    <rPh sb="10" eb="13">
      <t>コウゲキリョク</t>
    </rPh>
    <rPh sb="18" eb="19">
      <t>バイ</t>
    </rPh>
    <rPh sb="20" eb="22">
      <t>ホセイ</t>
    </rPh>
    <rPh sb="26" eb="27">
      <t>ヒョウ</t>
    </rPh>
    <rPh sb="28" eb="30">
      <t>スウチ</t>
    </rPh>
    <rPh sb="35" eb="36">
      <t>バイ</t>
    </rPh>
    <phoneticPr fontId="1"/>
  </si>
  <si>
    <t>竜断の三日月斧</t>
    <rPh sb="0" eb="1">
      <t>リュウ</t>
    </rPh>
    <rPh sb="1" eb="2">
      <t>ダン</t>
    </rPh>
    <rPh sb="3" eb="6">
      <t>ミカヅキ</t>
    </rPh>
    <rPh sb="6" eb="7">
      <t>オノ</t>
    </rPh>
    <phoneticPr fontId="1"/>
  </si>
  <si>
    <t>フリンの指輪のみ0.15倍されずに物理攻撃力が増加する。（表示上は0.15倍にされる。）</t>
    <rPh sb="4" eb="6">
      <t>ユビワ</t>
    </rPh>
    <rPh sb="12" eb="13">
      <t>バイ</t>
    </rPh>
    <rPh sb="17" eb="19">
      <t>ブツリ</t>
    </rPh>
    <rPh sb="19" eb="22">
      <t>コウゲキリョク</t>
    </rPh>
    <rPh sb="23" eb="25">
      <t>ゾウカ</t>
    </rPh>
    <rPh sb="29" eb="31">
      <t>ヒョウジ</t>
    </rPh>
    <rPh sb="31" eb="32">
      <t>ジョウ</t>
    </rPh>
    <rPh sb="37" eb="38">
      <t>バイ</t>
    </rPh>
    <phoneticPr fontId="1"/>
  </si>
  <si>
    <t>縛られたハンドアクス</t>
    <rPh sb="0" eb="1">
      <t>シバ</t>
    </rPh>
    <phoneticPr fontId="1"/>
  </si>
  <si>
    <t>聖壁のクロスボウ</t>
    <rPh sb="0" eb="1">
      <t>セイ</t>
    </rPh>
    <rPh sb="1" eb="2">
      <t>ヘキ</t>
    </rPh>
    <phoneticPr fontId="1"/>
  </si>
  <si>
    <t>大斧</t>
    <rPh sb="0" eb="1">
      <t>オオ</t>
    </rPh>
    <rPh sb="1" eb="2">
      <t>オノ</t>
    </rPh>
    <phoneticPr fontId="1"/>
  </si>
  <si>
    <t>三日月斧</t>
    <rPh sb="0" eb="3">
      <t>ミカヅキ</t>
    </rPh>
    <rPh sb="3" eb="4">
      <t>オノ</t>
    </rPh>
    <phoneticPr fontId="1"/>
  </si>
  <si>
    <t>聖壁の連装クロスボウ</t>
    <rPh sb="0" eb="1">
      <t>セイ</t>
    </rPh>
    <rPh sb="1" eb="2">
      <t>ヘキ</t>
    </rPh>
    <rPh sb="3" eb="5">
      <t>レンソウ</t>
    </rPh>
    <phoneticPr fontId="1"/>
  </si>
  <si>
    <t>野盗の大斧</t>
    <rPh sb="0" eb="1">
      <t>ヤ</t>
    </rPh>
    <rPh sb="1" eb="2">
      <t>トウ</t>
    </rPh>
    <rPh sb="3" eb="4">
      <t>オオ</t>
    </rPh>
    <rPh sb="4" eb="5">
      <t>オノ</t>
    </rPh>
    <phoneticPr fontId="1"/>
  </si>
  <si>
    <t>獅子の大斧</t>
    <rPh sb="0" eb="2">
      <t>シシ</t>
    </rPh>
    <rPh sb="3" eb="4">
      <t>オオ</t>
    </rPh>
    <rPh sb="4" eb="5">
      <t>オノ</t>
    </rPh>
    <phoneticPr fontId="1"/>
  </si>
  <si>
    <t>ゲルムの大斧</t>
    <rPh sb="4" eb="5">
      <t>オオ</t>
    </rPh>
    <rPh sb="5" eb="6">
      <t>オノ</t>
    </rPh>
    <phoneticPr fontId="1"/>
  </si>
  <si>
    <t>番兵の大斧</t>
    <rPh sb="0" eb="1">
      <t>バン</t>
    </rPh>
    <rPh sb="1" eb="2">
      <t>ヘイ</t>
    </rPh>
    <rPh sb="3" eb="4">
      <t>オオ</t>
    </rPh>
    <rPh sb="4" eb="5">
      <t>オノ</t>
    </rPh>
    <phoneticPr fontId="1"/>
  </si>
  <si>
    <t>黒騎士の大斧</t>
    <rPh sb="0" eb="1">
      <t>クロ</t>
    </rPh>
    <rPh sb="1" eb="3">
      <t>キシ</t>
    </rPh>
    <rPh sb="4" eb="5">
      <t>オオ</t>
    </rPh>
    <rPh sb="5" eb="6">
      <t>オノ</t>
    </rPh>
    <phoneticPr fontId="1"/>
  </si>
  <si>
    <t>巨人の石斧</t>
    <rPh sb="0" eb="2">
      <t>キョジン</t>
    </rPh>
    <rPh sb="3" eb="4">
      <t>イシ</t>
    </rPh>
    <rPh sb="4" eb="5">
      <t>オノ</t>
    </rPh>
    <phoneticPr fontId="1"/>
  </si>
  <si>
    <t>黒竜の大斧</t>
    <rPh sb="0" eb="1">
      <t>コク</t>
    </rPh>
    <rPh sb="1" eb="2">
      <t>リュウ</t>
    </rPh>
    <rPh sb="3" eb="4">
      <t>オオ</t>
    </rPh>
    <rPh sb="4" eb="5">
      <t>オノ</t>
    </rPh>
    <phoneticPr fontId="1"/>
  </si>
  <si>
    <t>補正率</t>
    <rPh sb="0" eb="2">
      <t>ホセイ</t>
    </rPh>
    <rPh sb="2" eb="3">
      <t>リツ</t>
    </rPh>
    <phoneticPr fontId="1"/>
  </si>
  <si>
    <t>基礎攻</t>
    <rPh sb="0" eb="2">
      <t>キソ</t>
    </rPh>
    <rPh sb="2" eb="3">
      <t>コウ</t>
    </rPh>
    <phoneticPr fontId="1"/>
  </si>
  <si>
    <t>ダガー</t>
    <phoneticPr fontId="1"/>
  </si>
  <si>
    <t>ダガー</t>
    <phoneticPr fontId="1"/>
  </si>
  <si>
    <t>クラブ</t>
    <phoneticPr fontId="1"/>
  </si>
  <si>
    <t>クラブ</t>
    <phoneticPr fontId="1"/>
  </si>
  <si>
    <t>バックラー</t>
    <phoneticPr fontId="1"/>
  </si>
  <si>
    <t>パリングダガー</t>
    <phoneticPr fontId="1"/>
  </si>
  <si>
    <t>パリングダガー</t>
    <phoneticPr fontId="1"/>
  </si>
  <si>
    <t>メイス</t>
    <phoneticPr fontId="1"/>
  </si>
  <si>
    <t>メイス</t>
    <phoneticPr fontId="1"/>
  </si>
  <si>
    <t>スモールレザーシールド</t>
    <phoneticPr fontId="1"/>
  </si>
  <si>
    <t>モーニングスター</t>
    <phoneticPr fontId="1"/>
  </si>
  <si>
    <t>モーニングスター</t>
    <phoneticPr fontId="1"/>
  </si>
  <si>
    <t>ブルーフレイム</t>
    <phoneticPr fontId="1"/>
  </si>
  <si>
    <t>ターゲットシールド</t>
    <phoneticPr fontId="1"/>
  </si>
  <si>
    <t>ドランシールド</t>
    <phoneticPr fontId="1"/>
  </si>
  <si>
    <t>ラージクラブ</t>
    <phoneticPr fontId="1"/>
  </si>
  <si>
    <t>ラージクラブ</t>
    <phoneticPr fontId="1"/>
  </si>
  <si>
    <t>マジックシールド</t>
    <phoneticPr fontId="1"/>
  </si>
  <si>
    <t>ショートソード</t>
    <phoneticPr fontId="1"/>
  </si>
  <si>
    <t>ショートソード</t>
    <phoneticPr fontId="1"/>
  </si>
  <si>
    <t>グレートクラブ</t>
    <phoneticPr fontId="1"/>
  </si>
  <si>
    <t>グレートクラブ</t>
    <phoneticPr fontId="1"/>
  </si>
  <si>
    <t>ロングソード</t>
    <phoneticPr fontId="1"/>
  </si>
  <si>
    <t>ロングソード</t>
    <phoneticPr fontId="1"/>
  </si>
  <si>
    <t>つるはし</t>
    <phoneticPr fontId="1"/>
  </si>
  <si>
    <t>つるはし</t>
    <phoneticPr fontId="1"/>
  </si>
  <si>
    <t>ブロードソード</t>
    <phoneticPr fontId="1"/>
  </si>
  <si>
    <t>ブロードソード</t>
    <phoneticPr fontId="1"/>
  </si>
  <si>
    <t>ブルーフレイム</t>
    <phoneticPr fontId="1"/>
  </si>
  <si>
    <t>ラージレザーシールド</t>
    <phoneticPr fontId="1"/>
  </si>
  <si>
    <t>ガーディアンシールド</t>
    <phoneticPr fontId="1"/>
  </si>
  <si>
    <t>スピア</t>
    <phoneticPr fontId="1"/>
  </si>
  <si>
    <t>スピア</t>
    <phoneticPr fontId="1"/>
  </si>
  <si>
    <t>ウィングドスピア</t>
    <phoneticPr fontId="1"/>
  </si>
  <si>
    <t>ウィングドスピア</t>
    <phoneticPr fontId="1"/>
  </si>
  <si>
    <t>バスタードソード</t>
    <phoneticPr fontId="1"/>
  </si>
  <si>
    <t>バスタードソード</t>
    <phoneticPr fontId="1"/>
  </si>
  <si>
    <t>パイク</t>
    <phoneticPr fontId="1"/>
  </si>
  <si>
    <t>パイク</t>
    <phoneticPr fontId="1"/>
  </si>
  <si>
    <t>フランベルジュ</t>
    <phoneticPr fontId="1"/>
  </si>
  <si>
    <t>フランベルジュ</t>
    <phoneticPr fontId="1"/>
  </si>
  <si>
    <t>パルチザン</t>
    <phoneticPr fontId="1"/>
  </si>
  <si>
    <t>パルチザン</t>
    <phoneticPr fontId="1"/>
  </si>
  <si>
    <t>クレイモア</t>
    <phoneticPr fontId="1"/>
  </si>
  <si>
    <t>クレイモア</t>
    <phoneticPr fontId="1"/>
  </si>
  <si>
    <t>ペイトのスピア</t>
    <phoneticPr fontId="1"/>
  </si>
  <si>
    <t>ペイトのスピア</t>
    <phoneticPr fontId="1"/>
  </si>
  <si>
    <t>ガーディアンソード</t>
    <phoneticPr fontId="1"/>
  </si>
  <si>
    <t>ガーディアンソード</t>
    <phoneticPr fontId="1"/>
  </si>
  <si>
    <t>ウッドシールド</t>
    <phoneticPr fontId="1"/>
  </si>
  <si>
    <t>ルッツエルン</t>
    <phoneticPr fontId="1"/>
  </si>
  <si>
    <t>サイズ</t>
    <phoneticPr fontId="1"/>
  </si>
  <si>
    <t>ハルバード</t>
    <phoneticPr fontId="1"/>
  </si>
  <si>
    <t>ルーラーソード※</t>
    <phoneticPr fontId="1"/>
  </si>
  <si>
    <t>竜血の大剣</t>
    <phoneticPr fontId="1"/>
  </si>
  <si>
    <t>ツヴァイヘンダー</t>
    <phoneticPr fontId="1"/>
  </si>
  <si>
    <t>グレートソード</t>
    <phoneticPr fontId="1"/>
  </si>
  <si>
    <t>タワーシールド</t>
    <phoneticPr fontId="1"/>
  </si>
  <si>
    <t>ボーンサイズ</t>
    <phoneticPr fontId="1"/>
  </si>
  <si>
    <t>ボーンサイズ</t>
    <phoneticPr fontId="1"/>
  </si>
  <si>
    <t>ハイデのランス</t>
    <phoneticPr fontId="1"/>
  </si>
  <si>
    <t>ハイデのランス</t>
    <phoneticPr fontId="1"/>
  </si>
  <si>
    <t>ハイデのグレートランス</t>
    <phoneticPr fontId="1"/>
  </si>
  <si>
    <t>ハイデのグレートランス</t>
    <phoneticPr fontId="1"/>
  </si>
  <si>
    <t>ファルシオン</t>
    <phoneticPr fontId="1"/>
  </si>
  <si>
    <t>ファルシオン</t>
    <phoneticPr fontId="1"/>
  </si>
  <si>
    <t>グラン・ランス</t>
    <phoneticPr fontId="1"/>
  </si>
  <si>
    <t>グラン・ランス</t>
    <phoneticPr fontId="1"/>
  </si>
  <si>
    <t>ショーテル</t>
    <phoneticPr fontId="1"/>
  </si>
  <si>
    <t>ショーテル</t>
    <phoneticPr fontId="1"/>
  </si>
  <si>
    <t>チャリオットランス</t>
    <phoneticPr fontId="1"/>
  </si>
  <si>
    <t>チャリオットランス</t>
    <phoneticPr fontId="1"/>
  </si>
  <si>
    <t>シミター</t>
    <phoneticPr fontId="1"/>
  </si>
  <si>
    <t>シミター</t>
    <phoneticPr fontId="1"/>
  </si>
  <si>
    <t>ツインブレード</t>
    <phoneticPr fontId="1"/>
  </si>
  <si>
    <t>ツインブレード</t>
    <phoneticPr fontId="1"/>
  </si>
  <si>
    <t>エス･ロイエス</t>
    <phoneticPr fontId="1"/>
  </si>
  <si>
    <t>エス･ロイエス</t>
    <phoneticPr fontId="1"/>
  </si>
  <si>
    <t>ウィップ</t>
    <phoneticPr fontId="1"/>
  </si>
  <si>
    <t>ムラクモ</t>
    <phoneticPr fontId="1"/>
  </si>
  <si>
    <t>ムラクモ</t>
    <phoneticPr fontId="1"/>
  </si>
  <si>
    <t>イバラムチ</t>
    <phoneticPr fontId="1"/>
  </si>
  <si>
    <t>イバラムチ</t>
    <phoneticPr fontId="1"/>
  </si>
  <si>
    <t>まだらムチ</t>
    <phoneticPr fontId="1"/>
  </si>
  <si>
    <t>まだらムチ</t>
    <phoneticPr fontId="1"/>
  </si>
  <si>
    <t>430-280=150(1倍での補正攻撃力)</t>
    <phoneticPr fontId="1"/>
  </si>
  <si>
    <t>150*1.3=195(実際の補正攻撃力)</t>
    <phoneticPr fontId="1"/>
  </si>
  <si>
    <t>195+280=475(実際の合計攻撃力)</t>
    <phoneticPr fontId="1"/>
  </si>
  <si>
    <t>セスタス</t>
    <phoneticPr fontId="1"/>
  </si>
  <si>
    <t>エストック</t>
    <phoneticPr fontId="1"/>
  </si>
  <si>
    <t>ショートボウ</t>
    <phoneticPr fontId="1"/>
  </si>
  <si>
    <t>レイピア</t>
    <phoneticPr fontId="1"/>
  </si>
  <si>
    <t>ロングボウ</t>
    <phoneticPr fontId="1"/>
  </si>
  <si>
    <t>コンポジットボウ</t>
    <phoneticPr fontId="1"/>
  </si>
  <si>
    <t>エスパダ・ロペラ</t>
    <phoneticPr fontId="1"/>
  </si>
  <si>
    <t>ハンドアクス</t>
    <phoneticPr fontId="1"/>
  </si>
  <si>
    <t>15周目：実際の攻撃力は+200、表示は+100</t>
    <phoneticPr fontId="1"/>
  </si>
  <si>
    <t>バトルアクス</t>
    <phoneticPr fontId="1"/>
  </si>
  <si>
    <t>ｸﾛｽﾎﾞｳ</t>
    <phoneticPr fontId="1"/>
  </si>
  <si>
    <t>ライトクロスボウ</t>
    <phoneticPr fontId="1"/>
  </si>
  <si>
    <t>ヘビークロスボウ</t>
    <phoneticPr fontId="1"/>
  </si>
  <si>
    <t>アヴェリン</t>
    <phoneticPr fontId="1"/>
  </si>
  <si>
    <t>シールドクロス</t>
    <phoneticPr fontId="1"/>
  </si>
  <si>
    <t>グレートアクス</t>
    <phoneticPr fontId="1"/>
  </si>
  <si>
    <t>ダガー</t>
    <phoneticPr fontId="1"/>
  </si>
  <si>
    <t>バックラー</t>
    <phoneticPr fontId="1"/>
  </si>
  <si>
    <t>スモールレザーシールド</t>
    <phoneticPr fontId="1"/>
  </si>
  <si>
    <t>ターゲットシールド</t>
    <phoneticPr fontId="1"/>
  </si>
  <si>
    <t>ドランシールド</t>
    <phoneticPr fontId="1"/>
  </si>
  <si>
    <t>マジックシールド</t>
    <phoneticPr fontId="1"/>
  </si>
  <si>
    <t>ラージレザーシールド</t>
    <phoneticPr fontId="1"/>
  </si>
  <si>
    <t>ガーディアンシールド</t>
    <phoneticPr fontId="1"/>
  </si>
  <si>
    <t>ウッドシールド</t>
    <phoneticPr fontId="1"/>
  </si>
  <si>
    <t>栄華の大剣※</t>
    <phoneticPr fontId="1"/>
  </si>
  <si>
    <t>無効：-</t>
    <phoneticPr fontId="1"/>
  </si>
  <si>
    <t>↓その他情報置き場</t>
    <phoneticPr fontId="1"/>
  </si>
  <si>
    <t>●誓約覇者の効果：与ダメ0.8倍、被ダメ1.4倍？</t>
    <phoneticPr fontId="1"/>
  </si>
  <si>
    <t>首なしヴァンガル</t>
    <phoneticPr fontId="1"/>
  </si>
  <si>
    <t>妖木</t>
    <phoneticPr fontId="1"/>
  </si>
  <si>
    <t xml:space="preserve">    計算式は不明</t>
    <phoneticPr fontId="1"/>
  </si>
  <si>
    <t>基礎攻撃力は0、持続ダメは敵ごとに固定？</t>
    <phoneticPr fontId="1"/>
  </si>
  <si>
    <t xml:space="preserve"> 背後正面共にモーション値：3.08、背後：物理攻撃力+240、正面：物理攻撃力+165</t>
    <rPh sb="1" eb="3">
      <t>ハイゴ</t>
    </rPh>
    <rPh sb="3" eb="5">
      <t>ショウメン</t>
    </rPh>
    <rPh sb="5" eb="6">
      <t>トモ</t>
    </rPh>
    <rPh sb="19" eb="21">
      <t>ハイゴ</t>
    </rPh>
    <rPh sb="22" eb="24">
      <t>ブツリ</t>
    </rPh>
    <rPh sb="24" eb="27">
      <t>コウゲキリョク</t>
    </rPh>
    <phoneticPr fontId="1"/>
  </si>
  <si>
    <t xml:space="preserve"> 背後正面共にモーション値：3.08 物理攻撃力+100</t>
    <rPh sb="19" eb="21">
      <t>ブツリ</t>
    </rPh>
    <rPh sb="21" eb="24">
      <t>コウゲキリョク</t>
    </rPh>
    <phoneticPr fontId="1"/>
  </si>
  <si>
    <t>・巡礼の杖槍</t>
    <rPh sb="1" eb="3">
      <t>ジュンレイ</t>
    </rPh>
    <rPh sb="4" eb="5">
      <t>ツエ</t>
    </rPh>
    <rPh sb="5" eb="6">
      <t>ヤリ</t>
    </rPh>
    <phoneticPr fontId="1"/>
  </si>
  <si>
    <t xml:space="preserve"> 背後モーション値：1.40、正面モーション値：1.68、物理攻撃力+ 0</t>
    <rPh sb="1" eb="3">
      <t>ハイゴ</t>
    </rPh>
    <rPh sb="8" eb="9">
      <t>チ</t>
    </rPh>
    <phoneticPr fontId="1"/>
  </si>
  <si>
    <t>・古びたムチ</t>
    <rPh sb="1" eb="2">
      <t>フル</t>
    </rPh>
    <phoneticPr fontId="1"/>
  </si>
  <si>
    <t xml:space="preserve"> 背後モーション値：2.20、正面モーション値：2.48、物理攻撃力+ 0</t>
    <rPh sb="1" eb="3">
      <t>ハイゴ</t>
    </rPh>
    <rPh sb="8" eb="9">
      <t>チ</t>
    </rPh>
    <phoneticPr fontId="1"/>
  </si>
  <si>
    <t>・その他（一部「黒銀鎌、渇望鎌、石両刃、竜騎兵両刃」除く）</t>
    <rPh sb="3" eb="4">
      <t>ホカ</t>
    </rPh>
    <rPh sb="5" eb="7">
      <t>イチブ</t>
    </rPh>
    <rPh sb="26" eb="27">
      <t>ノゾ</t>
    </rPh>
    <phoneticPr fontId="1"/>
  </si>
  <si>
    <t xml:space="preserve"> 物理(100+150-68)*1.35≒246 炎100*1.00=100 (246+100)*3.08≒1065 ダメ：1065</t>
    <phoneticPr fontId="1"/>
  </si>
  <si>
    <t>毒の妃ミダ</t>
    <rPh sb="0" eb="1">
      <t>ドク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</si>
</sst>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39">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11"/>
      <color theme="9" tint="-0.249977111117893"/>
      <name val="ＭＳ Ｐゴシック"/>
      <family val="3"/>
      <charset val="128"/>
      <scheme val="minor"/>
    </font>
    <font>
      <sz val="11"/>
      <name val="ＭＳ Ｐゴシック"/>
      <family val="3"/>
      <charset val="128"/>
      <scheme val="minor"/>
    </font>
    <font>
      <sz val="11"/>
      <color rgb="FFFF0000"/>
      <name val="ＭＳ Ｐゴシック"/>
      <family val="3"/>
      <charset val="128"/>
      <scheme val="minor"/>
    </font>
    <font>
      <sz val="11"/>
      <color theme="9"/>
      <name val="ＭＳ Ｐゴシック"/>
      <family val="3"/>
      <charset val="128"/>
      <scheme val="minor"/>
    </font>
    <font>
      <sz val="11"/>
      <color rgb="FFFF0000"/>
      <name val="ＭＳ Ｐゴシック"/>
      <family val="2"/>
      <scheme val="minor"/>
    </font>
    <font>
      <sz val="11"/>
      <name val="ＭＳ Ｐゴシック"/>
      <family val="2"/>
      <scheme val="minor"/>
    </font>
    <font>
      <sz val="11"/>
      <color rgb="FF000000"/>
      <name val="ＭＳ Ｐゴシック"/>
      <family val="3"/>
      <charset val="128"/>
      <scheme val="minor"/>
    </font>
    <font>
      <sz val="11"/>
      <color rgb="FFFFFFFF"/>
      <name val="ＭＳ Ｐゴシック"/>
      <family val="3"/>
      <charset val="128"/>
      <scheme val="minor"/>
    </font>
    <font>
      <u/>
      <sz val="11"/>
      <color rgb="FF0000FF"/>
      <name val="ＭＳ Ｐゴシック"/>
      <family val="3"/>
      <charset val="128"/>
      <scheme val="minor"/>
    </font>
    <font>
      <sz val="11"/>
      <color rgb="FF0000FF"/>
      <name val="ＭＳ Ｐゴシック"/>
      <family val="3"/>
      <charset val="128"/>
      <scheme val="minor"/>
    </font>
    <font>
      <u/>
      <sz val="11"/>
      <color rgb="FFFF0000"/>
      <name val="ＭＳ Ｐゴシック"/>
      <family val="3"/>
      <charset val="128"/>
      <scheme val="minor"/>
    </font>
    <font>
      <sz val="11"/>
      <color theme="8" tint="-0.249977111117893"/>
      <name val="ＭＳ Ｐゴシック"/>
      <family val="3"/>
      <charset val="128"/>
      <scheme val="minor"/>
    </font>
    <font>
      <sz val="11"/>
      <color theme="2" tint="-0.499984740745262"/>
      <name val="ＭＳ Ｐゴシック"/>
      <family val="3"/>
      <charset val="128"/>
      <scheme val="minor"/>
    </font>
    <font>
      <sz val="11"/>
      <color theme="7" tint="-0.249977111117893"/>
      <name val="ＭＳ Ｐゴシック"/>
      <family val="3"/>
      <charset val="128"/>
      <scheme val="minor"/>
    </font>
    <font>
      <sz val="11"/>
      <color rgb="FFFFC000"/>
      <name val="ＭＳ Ｐゴシック"/>
      <family val="3"/>
      <charset val="128"/>
      <scheme val="minor"/>
    </font>
    <font>
      <sz val="11"/>
      <color rgb="FF0070C0"/>
      <name val="ＭＳ Ｐゴシック"/>
      <family val="3"/>
      <charset val="128"/>
      <scheme val="minor"/>
    </font>
    <font>
      <sz val="11"/>
      <color rgb="FF00B050"/>
      <name val="ＭＳ Ｐゴシック"/>
      <family val="3"/>
      <charset val="128"/>
      <scheme val="minor"/>
    </font>
    <font>
      <sz val="11"/>
      <color theme="9"/>
      <name val="ＭＳ Ｐゴシック"/>
      <family val="2"/>
      <scheme val="minor"/>
    </font>
    <font>
      <u/>
      <sz val="11"/>
      <color rgb="FFFFFFFF"/>
      <name val="ＭＳ Ｐゴシック"/>
      <family val="3"/>
      <charset val="128"/>
      <scheme val="minor"/>
    </font>
    <font>
      <sz val="11"/>
      <color theme="9" tint="-0.249977111117893"/>
      <name val="ＭＳ Ｐゴシック"/>
      <family val="2"/>
      <scheme val="minor"/>
    </font>
    <font>
      <b/>
      <sz val="11"/>
      <color rgb="FFFF0000"/>
      <name val="ＭＳ Ｐゴシック"/>
      <family val="3"/>
      <charset val="128"/>
      <scheme val="minor"/>
    </font>
    <font>
      <sz val="11"/>
      <color rgb="FFFF3300"/>
      <name val="ＭＳ Ｐゴシック"/>
      <family val="3"/>
      <charset val="128"/>
      <scheme val="minor"/>
    </font>
    <font>
      <sz val="10"/>
      <color rgb="FFFF0000"/>
      <name val="ＭＳ Ｐゴシック"/>
      <family val="3"/>
      <charset val="128"/>
      <scheme val="minor"/>
    </font>
    <font>
      <sz val="9"/>
      <color rgb="FF000000"/>
      <name val="ＭＳ Ｐゴシック"/>
      <family val="3"/>
      <charset val="128"/>
      <scheme val="minor"/>
    </font>
    <font>
      <sz val="10"/>
      <color rgb="FF000000"/>
      <name val="ＭＳ Ｐゴシック"/>
      <family val="3"/>
      <charset val="128"/>
      <scheme val="minor"/>
    </font>
    <font>
      <sz val="10"/>
      <color theme="1"/>
      <name val="ＭＳ Ｐゴシック"/>
      <family val="3"/>
      <charset val="128"/>
      <scheme val="minor"/>
    </font>
    <font>
      <sz val="11"/>
      <color theme="8"/>
      <name val="ＭＳ Ｐゴシック"/>
      <family val="2"/>
      <scheme val="minor"/>
    </font>
    <font>
      <sz val="11"/>
      <color theme="2" tint="-0.499984740745262"/>
      <name val="ＭＳ Ｐゴシック"/>
      <family val="2"/>
      <scheme val="minor"/>
    </font>
    <font>
      <sz val="11"/>
      <color theme="7"/>
      <name val="ＭＳ Ｐゴシック"/>
      <family val="2"/>
      <scheme val="minor"/>
    </font>
    <font>
      <sz val="11"/>
      <color theme="4" tint="-0.499984740745262"/>
      <name val="ＭＳ Ｐゴシック"/>
      <family val="2"/>
      <scheme val="minor"/>
    </font>
    <font>
      <sz val="11"/>
      <color theme="4" tint="-0.499984740745262"/>
      <name val="ＭＳ Ｐゴシック"/>
      <family val="3"/>
      <charset val="128"/>
      <scheme val="minor"/>
    </font>
    <font>
      <sz val="9"/>
      <color theme="4" tint="-0.499984740745262"/>
      <name val="ＭＳ Ｐゴシック"/>
      <family val="2"/>
      <scheme val="minor"/>
    </font>
    <font>
      <sz val="9"/>
      <color theme="4" tint="-0.499984740745262"/>
      <name val="ＭＳ Ｐゴシック"/>
      <family val="3"/>
      <charset val="128"/>
      <scheme val="minor"/>
    </font>
    <font>
      <sz val="11"/>
      <color rgb="FF0070C0"/>
      <name val="ＭＳ Ｐゴシック"/>
      <family val="2"/>
      <scheme val="minor"/>
    </font>
    <font>
      <sz val="11"/>
      <color rgb="FF00B050"/>
      <name val="ＭＳ Ｐゴシック"/>
      <family val="2"/>
      <scheme val="minor"/>
    </font>
    <font>
      <sz val="11"/>
      <color theme="7"/>
      <name val="ＭＳ Ｐゴシック"/>
      <family val="3"/>
      <charset val="128"/>
      <scheme val="minor"/>
    </font>
  </fonts>
  <fills count="10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DCDFDB"/>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3F2D2"/>
        <bgColor indexed="64"/>
      </patternFill>
    </fill>
    <fill>
      <patternFill patternType="solid">
        <fgColor theme="7" tint="0.79998168889431442"/>
        <bgColor indexed="64"/>
      </patternFill>
    </fill>
    <fill>
      <patternFill patternType="solid">
        <fgColor rgb="FFDCDFDB"/>
        <bgColor rgb="FF000000"/>
      </patternFill>
    </fill>
    <fill>
      <patternFill patternType="solid">
        <fgColor rgb="FFFDE9D9"/>
        <bgColor rgb="FF000000"/>
      </patternFill>
    </fill>
    <fill>
      <patternFill patternType="solid">
        <fgColor rgb="FFDAEEF3"/>
        <bgColor rgb="FF000000"/>
      </patternFill>
    </fill>
    <fill>
      <patternFill patternType="solid">
        <fgColor rgb="FFF3F2D2"/>
        <bgColor rgb="FF000000"/>
      </patternFill>
    </fill>
    <fill>
      <patternFill patternType="solid">
        <fgColor rgb="FFE4DFEC"/>
        <bgColor rgb="FF000000"/>
      </patternFill>
    </fill>
    <fill>
      <patternFill patternType="solid">
        <fgColor rgb="FFF2DCDB"/>
        <bgColor rgb="FF000000"/>
      </patternFill>
    </fill>
    <fill>
      <patternFill patternType="solid">
        <fgColor rgb="FFD8E4BC"/>
        <bgColor rgb="FF000000"/>
      </patternFill>
    </fill>
    <fill>
      <patternFill patternType="solid">
        <fgColor rgb="FFB7DEE8"/>
        <bgColor rgb="FF000000"/>
      </patternFill>
    </fill>
    <fill>
      <patternFill patternType="solid">
        <fgColor theme="5" tint="0.79998168889431442"/>
        <bgColor indexed="64"/>
      </patternFill>
    </fill>
    <fill>
      <patternFill patternType="solid">
        <fgColor theme="0" tint="-4.9989318521683403E-2"/>
        <bgColor rgb="FF000000"/>
      </patternFill>
    </fill>
    <fill>
      <patternFill patternType="solid">
        <fgColor rgb="FFDDDDFF"/>
        <bgColor rgb="FF000000"/>
      </patternFill>
    </fill>
    <fill>
      <patternFill patternType="solid">
        <fgColor rgb="FFDDD9C4"/>
        <bgColor rgb="FF000000"/>
      </patternFill>
    </fill>
    <fill>
      <patternFill patternType="solid">
        <fgColor rgb="FFDCE6F1"/>
        <bgColor rgb="FF000000"/>
      </patternFill>
    </fill>
    <fill>
      <patternFill patternType="solid">
        <fgColor theme="6" tint="0.59999389629810485"/>
        <bgColor indexed="64"/>
      </patternFill>
    </fill>
    <fill>
      <patternFill patternType="solid">
        <fgColor rgb="FFD1D1FF"/>
        <bgColor rgb="FF000000"/>
      </patternFill>
    </fill>
    <fill>
      <patternFill patternType="solid">
        <fgColor theme="8" tint="0.59999389629810485"/>
        <bgColor indexed="64"/>
      </patternFill>
    </fill>
    <fill>
      <patternFill patternType="solid">
        <fgColor rgb="FFEBF1DE"/>
        <bgColor rgb="FF000000"/>
      </patternFill>
    </fill>
    <fill>
      <patternFill patternType="solid">
        <fgColor rgb="FFEAEAFF"/>
        <bgColor rgb="FF000000"/>
      </patternFill>
    </fill>
    <fill>
      <patternFill patternType="solid">
        <fgColor rgb="FFDEDEFF"/>
        <bgColor rgb="FF000000"/>
      </patternFill>
    </fill>
    <fill>
      <patternFill patternType="solid">
        <fgColor rgb="FFFFE5E5"/>
        <bgColor rgb="FF000000"/>
      </patternFill>
    </fill>
    <fill>
      <patternFill patternType="solid">
        <fgColor rgb="FFEBEBFF"/>
        <bgColor rgb="FF000000"/>
      </patternFill>
    </fill>
    <fill>
      <patternFill patternType="solid">
        <fgColor rgb="FFFFF8F8"/>
        <bgColor rgb="FF000000"/>
      </patternFill>
    </fill>
    <fill>
      <patternFill patternType="solid">
        <fgColor rgb="FFFFFFFF"/>
        <bgColor rgb="FF000000"/>
      </patternFill>
    </fill>
    <fill>
      <patternFill patternType="solid">
        <fgColor rgb="FFE3E3FF"/>
        <bgColor rgb="FF000000"/>
      </patternFill>
    </fill>
    <fill>
      <patternFill patternType="solid">
        <fgColor rgb="FFF0F0FF"/>
        <bgColor rgb="FF000000"/>
      </patternFill>
    </fill>
    <fill>
      <patternFill patternType="solid">
        <fgColor rgb="FFE2E2FF"/>
        <bgColor rgb="FF000000"/>
      </patternFill>
    </fill>
    <fill>
      <patternFill patternType="solid">
        <fgColor rgb="FFFFFDFD"/>
        <bgColor rgb="FF000000"/>
      </patternFill>
    </fill>
    <fill>
      <patternFill patternType="solid">
        <fgColor rgb="FFE1E1FF"/>
        <bgColor rgb="FF000000"/>
      </patternFill>
    </fill>
    <fill>
      <patternFill patternType="solid">
        <fgColor rgb="FFFAFAFF"/>
        <bgColor rgb="FF000000"/>
      </patternFill>
    </fill>
    <fill>
      <patternFill patternType="solid">
        <fgColor rgb="FFE4E4FF"/>
        <bgColor rgb="FF000000"/>
      </patternFill>
    </fill>
    <fill>
      <patternFill patternType="solid">
        <fgColor rgb="FFF5F5FF"/>
        <bgColor rgb="FF000000"/>
      </patternFill>
    </fill>
    <fill>
      <patternFill patternType="solid">
        <fgColor rgb="FFE8E8FF"/>
        <bgColor rgb="FF000000"/>
      </patternFill>
    </fill>
    <fill>
      <patternFill patternType="solid">
        <fgColor rgb="FFC8C8FF"/>
        <bgColor rgb="FF000000"/>
      </patternFill>
    </fill>
    <fill>
      <patternFill patternType="solid">
        <fgColor rgb="FFFFF2F2"/>
        <bgColor rgb="FF000000"/>
      </patternFill>
    </fill>
    <fill>
      <patternFill patternType="solid">
        <fgColor rgb="FFCBCBFF"/>
        <bgColor rgb="FF000000"/>
      </patternFill>
    </fill>
    <fill>
      <patternFill patternType="solid">
        <fgColor rgb="FFFFDADA"/>
        <bgColor rgb="FF000000"/>
      </patternFill>
    </fill>
    <fill>
      <patternFill patternType="solid">
        <fgColor rgb="FFFFC6C6"/>
        <bgColor rgb="FF000000"/>
      </patternFill>
    </fill>
    <fill>
      <patternFill patternType="solid">
        <fgColor rgb="FFFFECEC"/>
        <bgColor rgb="FF000000"/>
      </patternFill>
    </fill>
    <fill>
      <patternFill patternType="solid">
        <fgColor rgb="FFFFF0F0"/>
        <bgColor rgb="FF000000"/>
      </patternFill>
    </fill>
    <fill>
      <patternFill patternType="solid">
        <fgColor rgb="FFFFEBEB"/>
        <bgColor rgb="FF000000"/>
      </patternFill>
    </fill>
    <fill>
      <patternFill patternType="solid">
        <fgColor rgb="FFEFEFFF"/>
        <bgColor rgb="FF000000"/>
      </patternFill>
    </fill>
    <fill>
      <patternFill patternType="solid">
        <fgColor rgb="FFFFC8C8"/>
        <bgColor rgb="FF000000"/>
      </patternFill>
    </fill>
    <fill>
      <patternFill patternType="solid">
        <fgColor rgb="FFFFFBFB"/>
        <bgColor rgb="FF000000"/>
      </patternFill>
    </fill>
    <fill>
      <patternFill patternType="solid">
        <fgColor rgb="FFFFE6E6"/>
        <bgColor rgb="FF000000"/>
      </patternFill>
    </fill>
    <fill>
      <patternFill patternType="solid">
        <fgColor rgb="FFFFCDCD"/>
        <bgColor rgb="FF000000"/>
      </patternFill>
    </fill>
    <fill>
      <patternFill patternType="solid">
        <fgColor rgb="FFFFEDED"/>
        <bgColor rgb="FF000000"/>
      </patternFill>
    </fill>
    <fill>
      <patternFill patternType="solid">
        <fgColor rgb="FFFBFBFF"/>
        <bgColor rgb="FF000000"/>
      </patternFill>
    </fill>
    <fill>
      <patternFill patternType="solid">
        <fgColor rgb="FFFFD3D3"/>
        <bgColor rgb="FF000000"/>
      </patternFill>
    </fill>
    <fill>
      <patternFill patternType="solid">
        <fgColor rgb="FFFCFCFF"/>
        <bgColor rgb="FF000000"/>
      </patternFill>
    </fill>
    <fill>
      <patternFill patternType="solid">
        <fgColor rgb="FFFFFFCC"/>
        <bgColor rgb="FF000000"/>
      </patternFill>
    </fill>
    <fill>
      <patternFill patternType="solid">
        <fgColor rgb="FFFFEAEA"/>
        <bgColor rgb="FF000000"/>
      </patternFill>
    </fill>
    <fill>
      <patternFill patternType="solid">
        <fgColor rgb="FFFFCECE"/>
        <bgColor rgb="FF000000"/>
      </patternFill>
    </fill>
    <fill>
      <patternFill patternType="solid">
        <fgColor rgb="FFF2F2F2"/>
        <bgColor rgb="FF000000"/>
      </patternFill>
    </fill>
    <fill>
      <patternFill patternType="solid">
        <fgColor rgb="FFFFFEFE"/>
        <bgColor rgb="FF000000"/>
      </patternFill>
    </fill>
    <fill>
      <patternFill patternType="solid">
        <fgColor rgb="FFFFC7C7"/>
        <bgColor rgb="FF000000"/>
      </patternFill>
    </fill>
    <fill>
      <patternFill patternType="solid">
        <fgColor rgb="FFFFE0E0"/>
        <bgColor rgb="FF000000"/>
      </patternFill>
    </fill>
    <fill>
      <patternFill patternType="solid">
        <fgColor rgb="FFFFE6B3"/>
        <bgColor rgb="FF000000"/>
      </patternFill>
    </fill>
    <fill>
      <patternFill patternType="solid">
        <fgColor rgb="FFDAE5C1"/>
        <bgColor rgb="FF000000"/>
      </patternFill>
    </fill>
    <fill>
      <patternFill patternType="solid">
        <fgColor rgb="FFFF0000"/>
        <bgColor indexed="64"/>
      </patternFill>
    </fill>
    <fill>
      <patternFill patternType="solid">
        <fgColor rgb="FFFFF9F9"/>
        <bgColor rgb="FF000000"/>
      </patternFill>
    </fill>
    <fill>
      <patternFill patternType="solid">
        <fgColor rgb="FFFFDBDB"/>
        <bgColor rgb="FF000000"/>
      </patternFill>
    </fill>
    <fill>
      <patternFill patternType="solid">
        <fgColor rgb="FFFFF7F7"/>
        <bgColor rgb="FF000000"/>
      </patternFill>
    </fill>
    <fill>
      <patternFill patternType="solid">
        <fgColor rgb="FFFF9696"/>
        <bgColor rgb="FF000000"/>
      </patternFill>
    </fill>
    <fill>
      <patternFill patternType="solid">
        <fgColor rgb="FFFCD5B4"/>
        <bgColor rgb="FF000000"/>
      </patternFill>
    </fill>
    <fill>
      <patternFill patternType="solid">
        <fgColor rgb="FFFFA7A7"/>
        <bgColor rgb="FF000000"/>
      </patternFill>
    </fill>
    <fill>
      <patternFill patternType="solid">
        <fgColor rgb="FFFFF6F6"/>
        <bgColor rgb="FF000000"/>
      </patternFill>
    </fill>
    <fill>
      <patternFill patternType="solid">
        <fgColor rgb="FFFF9A9A"/>
        <bgColor rgb="FF000000"/>
      </patternFill>
    </fill>
    <fill>
      <patternFill patternType="solid">
        <fgColor rgb="FFFFC2C2"/>
        <bgColor rgb="FF000000"/>
      </patternFill>
    </fill>
    <fill>
      <patternFill patternType="solid">
        <fgColor rgb="FFFFE2E2"/>
        <bgColor rgb="FF000000"/>
      </patternFill>
    </fill>
    <fill>
      <patternFill patternType="solid">
        <fgColor rgb="FFFFE3E3"/>
        <bgColor rgb="FF000000"/>
      </patternFill>
    </fill>
    <fill>
      <patternFill patternType="solid">
        <fgColor rgb="FFFFDEDE"/>
        <bgColor rgb="FF000000"/>
      </patternFill>
    </fill>
    <fill>
      <patternFill patternType="solid">
        <fgColor rgb="FFFFDDDD"/>
        <bgColor rgb="FF000000"/>
      </patternFill>
    </fill>
    <fill>
      <patternFill patternType="solid">
        <fgColor rgb="FFFFA1A1"/>
        <bgColor rgb="FF000000"/>
      </patternFill>
    </fill>
    <fill>
      <patternFill patternType="solid">
        <fgColor theme="9" tint="0.59999389629810485"/>
        <bgColor indexed="64"/>
      </patternFill>
    </fill>
    <fill>
      <patternFill patternType="solid">
        <fgColor rgb="FFFFD8D8"/>
        <bgColor rgb="FF000000"/>
      </patternFill>
    </fill>
    <fill>
      <patternFill patternType="solid">
        <fgColor theme="0"/>
        <bgColor rgb="FF000000"/>
      </patternFill>
    </fill>
    <fill>
      <patternFill patternType="solid">
        <fgColor theme="2"/>
        <bgColor indexed="64"/>
      </patternFill>
    </fill>
    <fill>
      <patternFill patternType="solid">
        <fgColor rgb="FFFFFFCC"/>
        <bgColor indexed="64"/>
      </patternFill>
    </fill>
    <fill>
      <patternFill patternType="solid">
        <fgColor rgb="FFFEF2E8"/>
        <bgColor indexed="64"/>
      </patternFill>
    </fill>
    <fill>
      <patternFill patternType="solid">
        <fgColor theme="7" tint="0.59999389629810485"/>
        <bgColor indexed="64"/>
      </patternFill>
    </fill>
    <fill>
      <patternFill patternType="solid">
        <fgColor rgb="FFFFFF99"/>
        <bgColor indexed="64"/>
      </patternFill>
    </fill>
    <fill>
      <patternFill patternType="solid">
        <fgColor rgb="FFEDF7F9"/>
        <bgColor indexed="64"/>
      </patternFill>
    </fill>
    <fill>
      <patternFill patternType="solid">
        <fgColor rgb="FFFFFAFA"/>
        <bgColor rgb="FF000000"/>
      </patternFill>
    </fill>
    <fill>
      <patternFill patternType="solid">
        <fgColor theme="2"/>
        <bgColor rgb="FF000000"/>
      </patternFill>
    </fill>
    <fill>
      <patternFill patternType="solid">
        <fgColor theme="3"/>
        <bgColor rgb="FF000000"/>
      </patternFill>
    </fill>
    <fill>
      <patternFill patternType="solid">
        <fgColor theme="4"/>
        <bgColor rgb="FF000000"/>
      </patternFill>
    </fill>
    <fill>
      <patternFill patternType="solid">
        <fgColor theme="3"/>
        <bgColor indexed="64"/>
      </patternFill>
    </fill>
    <fill>
      <patternFill patternType="solid">
        <fgColor theme="4"/>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8" tint="0.39997558519241921"/>
        <bgColor indexed="64"/>
      </patternFill>
    </fill>
    <fill>
      <patternFill patternType="solid">
        <fgColor theme="3" tint="-9.9978637043366805E-2"/>
        <bgColor indexed="64"/>
      </patternFill>
    </fill>
    <fill>
      <patternFill patternType="solid">
        <fgColor theme="3" tint="-0.249977111117893"/>
        <bgColor indexed="64"/>
      </patternFill>
    </fill>
  </fills>
  <borders count="258">
    <border>
      <left/>
      <right/>
      <top/>
      <bottom/>
      <diagonal/>
    </border>
    <border>
      <left style="thin">
        <color theme="0"/>
      </left>
      <right/>
      <top style="thin">
        <color theme="0"/>
      </top>
      <bottom/>
      <diagonal/>
    </border>
    <border>
      <left/>
      <right/>
      <top style="thin">
        <color theme="0"/>
      </top>
      <bottom/>
      <diagonal/>
    </border>
    <border>
      <left style="thin">
        <color theme="0"/>
      </left>
      <right style="thin">
        <color theme="0"/>
      </right>
      <top style="thin">
        <color theme="0"/>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ck">
        <color theme="6" tint="-0.24994659260841701"/>
      </left>
      <right style="medium">
        <color theme="6" tint="-0.24994659260841701"/>
      </right>
      <top style="thick">
        <color theme="6" tint="-0.24994659260841701"/>
      </top>
      <bottom style="medium">
        <color theme="6" tint="-0.24994659260841701"/>
      </bottom>
      <diagonal/>
    </border>
    <border>
      <left style="thin">
        <color indexed="64"/>
      </left>
      <right/>
      <top/>
      <bottom/>
      <diagonal/>
    </border>
    <border>
      <left style="thick">
        <color theme="6" tint="-0.24994659260841701"/>
      </left>
      <right style="medium">
        <color theme="6" tint="-0.24994659260841701"/>
      </right>
      <top style="medium">
        <color theme="6" tint="-0.24994659260841701"/>
      </top>
      <bottom style="medium">
        <color theme="6" tint="-0.24994659260841701"/>
      </bottom>
      <diagonal/>
    </border>
    <border>
      <left style="thick">
        <color theme="6" tint="-0.24994659260841701"/>
      </left>
      <right style="medium">
        <color theme="6" tint="-0.24994659260841701"/>
      </right>
      <top style="medium">
        <color theme="6" tint="-0.24994659260841701"/>
      </top>
      <bottom/>
      <diagonal/>
    </border>
    <border>
      <left style="thick">
        <color theme="6" tint="-0.24994659260841701"/>
      </left>
      <right style="medium">
        <color theme="6" tint="-0.24994659260841701"/>
      </right>
      <top/>
      <bottom style="medium">
        <color theme="6" tint="-0.24994659260841701"/>
      </bottom>
      <diagonal/>
    </border>
    <border>
      <left style="thick">
        <color theme="6" tint="-0.24994659260841701"/>
      </left>
      <right style="medium">
        <color theme="6" tint="-0.24994659260841701"/>
      </right>
      <top/>
      <bottom style="thick">
        <color theme="6" tint="-0.24994659260841701"/>
      </bottom>
      <diagonal/>
    </border>
    <border>
      <left style="medium">
        <color theme="6" tint="-0.24994659260841701"/>
      </left>
      <right/>
      <top style="medium">
        <color theme="6" tint="-0.24994659260841701"/>
      </top>
      <bottom style="thick">
        <color theme="6" tint="-0.24994659260841701"/>
      </bottom>
      <diagonal/>
    </border>
    <border>
      <left/>
      <right/>
      <top style="medium">
        <color theme="6" tint="-0.24994659260841701"/>
      </top>
      <bottom style="thick">
        <color theme="6" tint="-0.24994659260841701"/>
      </bottom>
      <diagonal/>
    </border>
    <border>
      <left/>
      <right style="thick">
        <color theme="6" tint="-0.24994659260841701"/>
      </right>
      <top style="medium">
        <color theme="6" tint="-0.24994659260841701"/>
      </top>
      <bottom style="thick">
        <color theme="6" tint="-0.24994659260841701"/>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theme="0"/>
      </left>
      <right/>
      <top style="thin">
        <color indexed="64"/>
      </top>
      <bottom/>
      <diagonal/>
    </border>
    <border>
      <left style="thin">
        <color theme="0"/>
      </left>
      <right style="thin">
        <color indexed="64"/>
      </right>
      <top style="thin">
        <color indexed="64"/>
      </top>
      <bottom/>
      <diagonal/>
    </border>
    <border>
      <left style="medium">
        <color theme="6" tint="-0.24994659260841701"/>
      </left>
      <right/>
      <top style="medium">
        <color theme="6" tint="-0.24994659260841701"/>
      </top>
      <bottom/>
      <diagonal/>
    </border>
    <border>
      <left/>
      <right/>
      <top style="medium">
        <color theme="6" tint="-0.24994659260841701"/>
      </top>
      <bottom/>
      <diagonal/>
    </border>
    <border>
      <left/>
      <right style="medium">
        <color theme="6" tint="-0.24994659260841701"/>
      </right>
      <top style="medium">
        <color theme="6" tint="-0.24994659260841701"/>
      </top>
      <bottom/>
      <diagonal/>
    </border>
    <border>
      <left style="thin">
        <color indexed="64"/>
      </left>
      <right style="thin">
        <color indexed="64"/>
      </right>
      <top/>
      <bottom/>
      <diagonal/>
    </border>
    <border>
      <left style="thin">
        <color indexed="64"/>
      </left>
      <right style="thin">
        <color theme="0"/>
      </right>
      <top/>
      <bottom/>
      <diagonal/>
    </border>
    <border>
      <left style="thin">
        <color theme="0"/>
      </left>
      <right style="thin">
        <color theme="0"/>
      </right>
      <top/>
      <bottom/>
      <diagonal/>
    </border>
    <border>
      <left style="thin">
        <color theme="0"/>
      </left>
      <right/>
      <top/>
      <bottom/>
      <diagonal/>
    </border>
    <border>
      <left style="thin">
        <color theme="0"/>
      </left>
      <right style="thin">
        <color indexed="64"/>
      </right>
      <top/>
      <bottom/>
      <diagonal/>
    </border>
    <border>
      <left style="medium">
        <color theme="6" tint="-0.24994659260841701"/>
      </left>
      <right/>
      <top/>
      <bottom/>
      <diagonal/>
    </border>
    <border>
      <left/>
      <right style="medium">
        <color theme="6" tint="-0.24994659260841701"/>
      </right>
      <top/>
      <bottom/>
      <diagonal/>
    </border>
    <border>
      <left style="thin">
        <color indexed="64"/>
      </left>
      <right style="thin">
        <color theme="0"/>
      </right>
      <top/>
      <bottom style="thin">
        <color theme="2"/>
      </bottom>
      <diagonal/>
    </border>
    <border>
      <left style="thin">
        <color theme="0"/>
      </left>
      <right style="thin">
        <color theme="0"/>
      </right>
      <top/>
      <bottom style="thin">
        <color theme="2"/>
      </bottom>
      <diagonal/>
    </border>
    <border>
      <left style="thin">
        <color theme="0"/>
      </left>
      <right/>
      <top/>
      <bottom style="thin">
        <color theme="2"/>
      </bottom>
      <diagonal/>
    </border>
    <border>
      <left style="thin">
        <color theme="0"/>
      </left>
      <right style="thin">
        <color indexed="64"/>
      </right>
      <top/>
      <bottom style="thin">
        <color theme="2"/>
      </bottom>
      <diagonal/>
    </border>
    <border>
      <left style="thin">
        <color indexed="64"/>
      </left>
      <right style="thin">
        <color theme="0"/>
      </right>
      <top style="thin">
        <color theme="2"/>
      </top>
      <bottom style="thin">
        <color theme="2"/>
      </bottom>
      <diagonal/>
    </border>
    <border>
      <left style="thin">
        <color theme="0"/>
      </left>
      <right style="thin">
        <color theme="0"/>
      </right>
      <top style="thin">
        <color theme="2"/>
      </top>
      <bottom style="thin">
        <color theme="2"/>
      </bottom>
      <diagonal/>
    </border>
    <border>
      <left style="thin">
        <color theme="0"/>
      </left>
      <right/>
      <top style="thin">
        <color theme="2"/>
      </top>
      <bottom style="thin">
        <color theme="2"/>
      </bottom>
      <diagonal/>
    </border>
    <border>
      <left style="thin">
        <color theme="0"/>
      </left>
      <right style="thin">
        <color indexed="64"/>
      </right>
      <top style="thin">
        <color theme="2"/>
      </top>
      <bottom style="thin">
        <color theme="2"/>
      </bottom>
      <diagonal/>
    </border>
    <border>
      <left style="medium">
        <color theme="6" tint="-0.24994659260841701"/>
      </left>
      <right/>
      <top/>
      <bottom style="medium">
        <color theme="6" tint="-0.24994659260841701"/>
      </bottom>
      <diagonal/>
    </border>
    <border>
      <left/>
      <right/>
      <top/>
      <bottom style="medium">
        <color theme="6" tint="-0.24994659260841701"/>
      </bottom>
      <diagonal/>
    </border>
    <border>
      <left/>
      <right style="medium">
        <color theme="6" tint="-0.24994659260841701"/>
      </right>
      <top/>
      <bottom style="medium">
        <color theme="6" tint="-0.24994659260841701"/>
      </bottom>
      <diagonal/>
    </border>
    <border>
      <left style="thin">
        <color indexed="64"/>
      </left>
      <right style="thin">
        <color theme="0"/>
      </right>
      <top style="thin">
        <color theme="2"/>
      </top>
      <bottom/>
      <diagonal/>
    </border>
    <border>
      <left style="thin">
        <color theme="0"/>
      </left>
      <right style="thin">
        <color theme="0"/>
      </right>
      <top style="thin">
        <color theme="2"/>
      </top>
      <bottom/>
      <diagonal/>
    </border>
    <border>
      <left style="thin">
        <color theme="0"/>
      </left>
      <right/>
      <top style="thin">
        <color theme="2"/>
      </top>
      <bottom/>
      <diagonal/>
    </border>
    <border>
      <left style="thin">
        <color theme="0"/>
      </left>
      <right style="thin">
        <color indexed="64"/>
      </right>
      <top style="thin">
        <color theme="2"/>
      </top>
      <bottom/>
      <diagonal/>
    </border>
    <border>
      <left style="thin">
        <color indexed="64"/>
      </left>
      <right style="thin">
        <color indexed="64"/>
      </right>
      <top/>
      <bottom style="thin">
        <color indexed="64"/>
      </bottom>
      <diagonal/>
    </border>
    <border>
      <left style="thin">
        <color indexed="64"/>
      </left>
      <right style="thin">
        <color theme="0"/>
      </right>
      <top/>
      <bottom style="thin">
        <color indexed="64"/>
      </bottom>
      <diagonal/>
    </border>
    <border>
      <left style="thin">
        <color theme="0"/>
      </left>
      <right style="thin">
        <color theme="0"/>
      </right>
      <top/>
      <bottom style="thin">
        <color indexed="64"/>
      </bottom>
      <diagonal/>
    </border>
    <border>
      <left style="thin">
        <color theme="0"/>
      </left>
      <right/>
      <top/>
      <bottom style="thin">
        <color indexed="64"/>
      </bottom>
      <diagonal/>
    </border>
    <border>
      <left style="thin">
        <color theme="0"/>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theme="0"/>
      </top>
      <bottom/>
      <diagonal/>
    </border>
    <border>
      <left style="thin">
        <color indexed="64"/>
      </left>
      <right style="thin">
        <color theme="0"/>
      </right>
      <top style="thin">
        <color indexed="64"/>
      </top>
      <bottom style="thin">
        <color theme="2"/>
      </bottom>
      <diagonal/>
    </border>
    <border>
      <left style="thin">
        <color theme="0"/>
      </left>
      <right style="thin">
        <color theme="0"/>
      </right>
      <top style="thin">
        <color indexed="64"/>
      </top>
      <bottom style="thin">
        <color theme="2"/>
      </bottom>
      <diagonal/>
    </border>
    <border>
      <left style="thin">
        <color theme="0"/>
      </left>
      <right/>
      <top style="thin">
        <color indexed="64"/>
      </top>
      <bottom style="thin">
        <color theme="2"/>
      </bottom>
      <diagonal/>
    </border>
    <border>
      <left style="thin">
        <color theme="0"/>
      </left>
      <right style="thin">
        <color indexed="64"/>
      </right>
      <top style="thin">
        <color indexed="64"/>
      </top>
      <bottom style="thin">
        <color theme="2"/>
      </bottom>
      <diagonal/>
    </border>
    <border>
      <left style="thin">
        <color indexed="64"/>
      </left>
      <right style="thin">
        <color indexed="64"/>
      </right>
      <top/>
      <bottom style="thin">
        <color rgb="FFEEECE1"/>
      </bottom>
      <diagonal/>
    </border>
    <border>
      <left style="thin">
        <color indexed="64"/>
      </left>
      <right style="thin">
        <color indexed="64"/>
      </right>
      <top style="thin">
        <color indexed="64"/>
      </top>
      <bottom style="thin">
        <color rgb="FFEEECE1"/>
      </bottom>
      <diagonal/>
    </border>
    <border>
      <left/>
      <right/>
      <top/>
      <bottom style="thin">
        <color rgb="FFEEECE1"/>
      </bottom>
      <diagonal/>
    </border>
    <border>
      <left style="thin">
        <color indexed="64"/>
      </left>
      <right/>
      <top/>
      <bottom style="thin">
        <color rgb="FFEEECE1"/>
      </bottom>
      <diagonal/>
    </border>
    <border>
      <left/>
      <right style="thin">
        <color indexed="64"/>
      </right>
      <top/>
      <bottom style="thin">
        <color rgb="FFEEECE1"/>
      </bottom>
      <diagonal/>
    </border>
    <border>
      <left style="thin">
        <color indexed="64"/>
      </left>
      <right style="thin">
        <color indexed="64"/>
      </right>
      <top style="thin">
        <color rgb="FFEEECE1"/>
      </top>
      <bottom style="thin">
        <color rgb="FFEEECE1"/>
      </bottom>
      <diagonal/>
    </border>
    <border>
      <left style="thin">
        <color indexed="64"/>
      </left>
      <right style="thin">
        <color theme="0"/>
      </right>
      <top style="thin">
        <color theme="2"/>
      </top>
      <bottom style="thin">
        <color indexed="64"/>
      </bottom>
      <diagonal/>
    </border>
    <border>
      <left style="thin">
        <color theme="0"/>
      </left>
      <right style="thin">
        <color theme="0"/>
      </right>
      <top style="thin">
        <color theme="2"/>
      </top>
      <bottom style="thin">
        <color indexed="64"/>
      </bottom>
      <diagonal/>
    </border>
    <border>
      <left style="thin">
        <color theme="0"/>
      </left>
      <right/>
      <top style="thin">
        <color theme="2"/>
      </top>
      <bottom style="thin">
        <color indexed="64"/>
      </bottom>
      <diagonal/>
    </border>
    <border>
      <left style="thin">
        <color theme="0"/>
      </left>
      <right style="thin">
        <color indexed="64"/>
      </right>
      <top style="thin">
        <color theme="2"/>
      </top>
      <bottom style="thin">
        <color indexed="64"/>
      </bottom>
      <diagonal/>
    </border>
    <border>
      <left style="thin">
        <color indexed="64"/>
      </left>
      <right style="thin">
        <color indexed="64"/>
      </right>
      <top/>
      <bottom style="thin">
        <color rgb="FF000000"/>
      </bottom>
      <diagonal/>
    </border>
    <border>
      <left style="thin">
        <color indexed="64"/>
      </left>
      <right style="thin">
        <color indexed="64"/>
      </right>
      <top style="thin">
        <color rgb="FFEEECE1"/>
      </top>
      <bottom style="thin">
        <color indexed="64"/>
      </bottom>
      <diagonal/>
    </border>
    <border>
      <left style="thin">
        <color indexed="64"/>
      </left>
      <right style="thin">
        <color theme="0"/>
      </right>
      <top/>
      <bottom style="thin">
        <color rgb="FFEEECE1"/>
      </bottom>
      <diagonal/>
    </border>
    <border>
      <left style="thin">
        <color theme="0"/>
      </left>
      <right style="thin">
        <color theme="0"/>
      </right>
      <top/>
      <bottom style="thin">
        <color rgb="FFEEECE1"/>
      </bottom>
      <diagonal/>
    </border>
    <border>
      <left style="thin">
        <color theme="0"/>
      </left>
      <right/>
      <top/>
      <bottom style="thin">
        <color rgb="FFEEECE1"/>
      </bottom>
      <diagonal/>
    </border>
    <border>
      <left style="thin">
        <color indexed="64"/>
      </left>
      <right style="thin">
        <color indexed="64"/>
      </right>
      <top style="thin">
        <color rgb="FF000000"/>
      </top>
      <bottom/>
      <diagonal/>
    </border>
    <border>
      <left style="thin">
        <color indexed="64"/>
      </left>
      <right style="thin">
        <color indexed="64"/>
      </right>
      <top style="thin">
        <color rgb="FFEEECE1"/>
      </top>
      <bottom/>
      <diagonal/>
    </border>
    <border>
      <left style="thin">
        <color indexed="64"/>
      </left>
      <right style="thin">
        <color theme="0"/>
      </right>
      <top style="thin">
        <color indexed="64"/>
      </top>
      <bottom style="thin">
        <color rgb="FFEEECE1"/>
      </bottom>
      <diagonal/>
    </border>
    <border>
      <left style="thin">
        <color theme="0"/>
      </left>
      <right style="thin">
        <color theme="0"/>
      </right>
      <top style="thin">
        <color indexed="64"/>
      </top>
      <bottom style="thin">
        <color rgb="FFEEECE1"/>
      </bottom>
      <diagonal/>
    </border>
    <border>
      <left style="thin">
        <color theme="0"/>
      </left>
      <right/>
      <top style="thin">
        <color indexed="64"/>
      </top>
      <bottom style="thin">
        <color rgb="FFEEECE1"/>
      </bottom>
      <diagonal/>
    </border>
    <border>
      <left/>
      <right/>
      <top style="thin">
        <color indexed="64"/>
      </top>
      <bottom style="thin">
        <color rgb="FFEEECE1"/>
      </bottom>
      <diagonal/>
    </border>
    <border>
      <left style="thin">
        <color indexed="64"/>
      </left>
      <right/>
      <top style="thin">
        <color indexed="64"/>
      </top>
      <bottom style="thin">
        <color rgb="FFEEECE1"/>
      </bottom>
      <diagonal/>
    </border>
    <border>
      <left/>
      <right style="thin">
        <color indexed="64"/>
      </right>
      <top style="thin">
        <color indexed="64"/>
      </top>
      <bottom style="thin">
        <color rgb="FFEEECE1"/>
      </bottom>
      <diagonal/>
    </border>
    <border>
      <left style="thin">
        <color indexed="64"/>
      </left>
      <right style="thin">
        <color theme="0"/>
      </right>
      <top style="thin">
        <color rgb="FFEEECE1"/>
      </top>
      <bottom style="thin">
        <color rgb="FFEEECE1"/>
      </bottom>
      <diagonal/>
    </border>
    <border>
      <left style="thin">
        <color theme="0"/>
      </left>
      <right style="thin">
        <color theme="0"/>
      </right>
      <top style="thin">
        <color rgb="FFEEECE1"/>
      </top>
      <bottom style="thin">
        <color rgb="FFEEECE1"/>
      </bottom>
      <diagonal/>
    </border>
    <border>
      <left style="thin">
        <color theme="0"/>
      </left>
      <right/>
      <top style="thin">
        <color rgb="FFEEECE1"/>
      </top>
      <bottom style="thin">
        <color rgb="FFEEECE1"/>
      </bottom>
      <diagonal/>
    </border>
    <border>
      <left/>
      <right/>
      <top style="thin">
        <color rgb="FFEEECE1"/>
      </top>
      <bottom style="thin">
        <color rgb="FFEEECE1"/>
      </bottom>
      <diagonal/>
    </border>
    <border>
      <left style="thin">
        <color indexed="64"/>
      </left>
      <right/>
      <top style="thin">
        <color rgb="FFEEECE1"/>
      </top>
      <bottom style="thin">
        <color rgb="FFEEECE1"/>
      </bottom>
      <diagonal/>
    </border>
    <border>
      <left/>
      <right style="thin">
        <color indexed="64"/>
      </right>
      <top style="thin">
        <color rgb="FFEEECE1"/>
      </top>
      <bottom style="thin">
        <color rgb="FFEEECE1"/>
      </bottom>
      <diagonal/>
    </border>
    <border>
      <left style="thin">
        <color indexed="64"/>
      </left>
      <right/>
      <top style="thin">
        <color rgb="FFEEECE1"/>
      </top>
      <bottom style="thin">
        <color indexed="64"/>
      </bottom>
      <diagonal/>
    </border>
    <border>
      <left style="thin">
        <color rgb="FF000000"/>
      </left>
      <right/>
      <top/>
      <bottom style="thin">
        <color indexed="64"/>
      </bottom>
      <diagonal/>
    </border>
    <border>
      <left/>
      <right style="thin">
        <color indexed="64"/>
      </right>
      <top style="thin">
        <color rgb="FFEEECE1"/>
      </top>
      <bottom style="thin">
        <color indexed="64"/>
      </bottom>
      <diagonal/>
    </border>
    <border>
      <left/>
      <right style="thin">
        <color rgb="FFEEECE1"/>
      </right>
      <top/>
      <bottom style="thin">
        <color rgb="FFEEECE1"/>
      </bottom>
      <diagonal/>
    </border>
    <border>
      <left/>
      <right style="thin">
        <color rgb="FFEEECE1"/>
      </right>
      <top/>
      <bottom style="thin">
        <color indexed="64"/>
      </bottom>
      <diagonal/>
    </border>
    <border>
      <left/>
      <right style="thin">
        <color indexed="64"/>
      </right>
      <top style="thin">
        <color indexed="64"/>
      </top>
      <bottom/>
      <diagonal/>
    </border>
    <border>
      <left style="thin">
        <color indexed="64"/>
      </left>
      <right/>
      <top style="thin">
        <color rgb="FFEEECE1"/>
      </top>
      <bottom/>
      <diagonal/>
    </border>
    <border>
      <left/>
      <right/>
      <top style="thin">
        <color rgb="FFEEECE1"/>
      </top>
      <bottom/>
      <diagonal/>
    </border>
    <border>
      <left/>
      <right style="thin">
        <color indexed="64"/>
      </right>
      <top style="thin">
        <color rgb="FFEEECE1"/>
      </top>
      <bottom/>
      <diagonal/>
    </border>
    <border>
      <left style="thin">
        <color rgb="FF000000"/>
      </left>
      <right/>
      <top/>
      <bottom style="thin">
        <color rgb="FFEEECE1"/>
      </bottom>
      <diagonal/>
    </border>
    <border>
      <left style="thin">
        <color indexed="64"/>
      </left>
      <right/>
      <top/>
      <bottom style="thin">
        <color theme="2"/>
      </bottom>
      <diagonal/>
    </border>
    <border>
      <left/>
      <right/>
      <top/>
      <bottom style="thin">
        <color theme="2"/>
      </bottom>
      <diagonal/>
    </border>
    <border>
      <left/>
      <right style="thin">
        <color indexed="64"/>
      </right>
      <top/>
      <bottom style="thin">
        <color theme="2"/>
      </bottom>
      <diagonal/>
    </border>
    <border>
      <left style="thin">
        <color indexed="64"/>
      </left>
      <right/>
      <top style="thin">
        <color theme="2"/>
      </top>
      <bottom style="thin">
        <color theme="2"/>
      </bottom>
      <diagonal/>
    </border>
    <border>
      <left/>
      <right/>
      <top style="thin">
        <color theme="2"/>
      </top>
      <bottom style="thin">
        <color theme="2"/>
      </bottom>
      <diagonal/>
    </border>
    <border>
      <left/>
      <right style="thin">
        <color indexed="64"/>
      </right>
      <top style="thin">
        <color theme="2"/>
      </top>
      <bottom style="thin">
        <color theme="2"/>
      </bottom>
      <diagonal/>
    </border>
    <border>
      <left style="thin">
        <color rgb="FF000000"/>
      </left>
      <right/>
      <top style="thin">
        <color rgb="FFEEECE1"/>
      </top>
      <bottom style="thin">
        <color rgb="FFEEECE1"/>
      </bottom>
      <diagonal/>
    </border>
    <border>
      <left style="thin">
        <color indexed="64"/>
      </left>
      <right style="thin">
        <color theme="0"/>
      </right>
      <top style="thin">
        <color rgb="FFEEECE1"/>
      </top>
      <bottom/>
      <diagonal/>
    </border>
    <border>
      <left style="thin">
        <color theme="0"/>
      </left>
      <right style="thin">
        <color theme="0"/>
      </right>
      <top style="thin">
        <color rgb="FFEEECE1"/>
      </top>
      <bottom/>
      <diagonal/>
    </border>
    <border>
      <left style="thin">
        <color theme="0"/>
      </left>
      <right/>
      <top style="thin">
        <color rgb="FFEEECE1"/>
      </top>
      <bottom/>
      <diagonal/>
    </border>
    <border>
      <left style="thin">
        <color rgb="FF000000"/>
      </left>
      <right/>
      <top/>
      <bottom/>
      <diagonal/>
    </border>
    <border>
      <left style="thin">
        <color indexed="64"/>
      </left>
      <right/>
      <top style="thin">
        <color theme="2"/>
      </top>
      <bottom/>
      <diagonal/>
    </border>
    <border>
      <left/>
      <right/>
      <top style="thin">
        <color theme="2"/>
      </top>
      <bottom/>
      <diagonal/>
    </border>
    <border>
      <left/>
      <right style="thin">
        <color indexed="64"/>
      </right>
      <top style="thin">
        <color theme="2"/>
      </top>
      <bottom/>
      <diagonal/>
    </border>
    <border>
      <left style="thin">
        <color rgb="FF000000"/>
      </left>
      <right/>
      <top style="thin">
        <color rgb="FFEEECE1"/>
      </top>
      <bottom/>
      <diagonal/>
    </border>
    <border>
      <left style="thin">
        <color indexed="64"/>
      </left>
      <right/>
      <top style="thin">
        <color theme="2"/>
      </top>
      <bottom style="thin">
        <color indexed="64"/>
      </bottom>
      <diagonal/>
    </border>
    <border>
      <left/>
      <right/>
      <top style="thin">
        <color theme="2"/>
      </top>
      <bottom style="thin">
        <color indexed="64"/>
      </bottom>
      <diagonal/>
    </border>
    <border>
      <left/>
      <right style="thin">
        <color indexed="64"/>
      </right>
      <top style="thin">
        <color theme="2"/>
      </top>
      <bottom style="thin">
        <color indexed="64"/>
      </bottom>
      <diagonal/>
    </border>
    <border>
      <left style="thin">
        <color indexed="64"/>
      </left>
      <right style="thin">
        <color indexed="64"/>
      </right>
      <top style="thin">
        <color indexed="64"/>
      </top>
      <bottom style="thin">
        <color theme="2"/>
      </bottom>
      <diagonal/>
    </border>
    <border>
      <left style="thin">
        <color indexed="64"/>
      </left>
      <right style="thin">
        <color rgb="FF000000"/>
      </right>
      <top style="thin">
        <color indexed="64"/>
      </top>
      <bottom style="thin">
        <color rgb="FFEEECE1"/>
      </bottom>
      <diagonal/>
    </border>
    <border>
      <left style="thin">
        <color rgb="FF000000"/>
      </left>
      <right/>
      <top style="thin">
        <color indexed="64"/>
      </top>
      <bottom style="thin">
        <color rgb="FFEEECE1"/>
      </bottom>
      <diagonal/>
    </border>
    <border>
      <left style="thin">
        <color indexed="64"/>
      </left>
      <right/>
      <top style="thin">
        <color indexed="64"/>
      </top>
      <bottom style="thin">
        <color theme="2"/>
      </bottom>
      <diagonal/>
    </border>
    <border>
      <left/>
      <right/>
      <top style="thin">
        <color indexed="64"/>
      </top>
      <bottom style="thin">
        <color theme="2"/>
      </bottom>
      <diagonal/>
    </border>
    <border>
      <left/>
      <right style="thin">
        <color indexed="64"/>
      </right>
      <top style="thin">
        <color indexed="64"/>
      </top>
      <bottom style="thin">
        <color theme="2"/>
      </bottom>
      <diagonal/>
    </border>
    <border>
      <left style="thin">
        <color indexed="64"/>
      </left>
      <right style="thin">
        <color indexed="64"/>
      </right>
      <top style="thin">
        <color theme="2"/>
      </top>
      <bottom style="thin">
        <color theme="2"/>
      </bottom>
      <diagonal/>
    </border>
    <border>
      <left style="thin">
        <color indexed="64"/>
      </left>
      <right style="thin">
        <color indexed="64"/>
      </right>
      <top style="thin">
        <color theme="2"/>
      </top>
      <bottom style="thin">
        <color rgb="FFEEECE1"/>
      </bottom>
      <diagonal/>
    </border>
    <border>
      <left style="thin">
        <color indexed="64"/>
      </left>
      <right style="thin">
        <color indexed="64"/>
      </right>
      <top style="thin">
        <color theme="2"/>
      </top>
      <bottom style="thin">
        <color indexed="64"/>
      </bottom>
      <diagonal/>
    </border>
    <border>
      <left style="thin">
        <color rgb="FF000000"/>
      </left>
      <right/>
      <top style="thin">
        <color rgb="FFEEECE1"/>
      </top>
      <bottom style="thin">
        <color indexed="64"/>
      </bottom>
      <diagonal/>
    </border>
    <border>
      <left/>
      <right/>
      <top style="thin">
        <color rgb="FFEEECE1"/>
      </top>
      <bottom style="thin">
        <color indexed="64"/>
      </bottom>
      <diagonal/>
    </border>
    <border>
      <left style="thin">
        <color indexed="64"/>
      </left>
      <right style="thin">
        <color indexed="64"/>
      </right>
      <top/>
      <bottom style="thin">
        <color theme="2"/>
      </bottom>
      <diagonal/>
    </border>
    <border>
      <left style="thin">
        <color indexed="64"/>
      </left>
      <right/>
      <top style="thin">
        <color rgb="FFEEECE1"/>
      </top>
      <bottom style="thin">
        <color theme="2"/>
      </bottom>
      <diagonal/>
    </border>
    <border>
      <left/>
      <right/>
      <top style="thin">
        <color rgb="FFEEECE1"/>
      </top>
      <bottom style="thin">
        <color theme="2"/>
      </bottom>
      <diagonal/>
    </border>
    <border>
      <left/>
      <right style="thin">
        <color theme="0"/>
      </right>
      <top/>
      <bottom/>
      <diagonal/>
    </border>
    <border>
      <left style="thin">
        <color theme="1"/>
      </left>
      <right/>
      <top style="thin">
        <color theme="2"/>
      </top>
      <bottom style="thin">
        <color theme="2"/>
      </bottom>
      <diagonal/>
    </border>
    <border>
      <left/>
      <right style="medium">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theme="0" tint="-4.9989318521683403E-2"/>
      </left>
      <right style="thin">
        <color indexed="64"/>
      </right>
      <top style="thin">
        <color theme="0" tint="-0.14996795556505021"/>
      </top>
      <bottom style="thin">
        <color indexed="64"/>
      </bottom>
      <diagonal/>
    </border>
    <border>
      <left style="thin">
        <color theme="0" tint="-4.9989318521683403E-2"/>
      </left>
      <right style="thin">
        <color theme="0" tint="-4.9989318521683403E-2"/>
      </right>
      <top style="thin">
        <color theme="0" tint="-0.14996795556505021"/>
      </top>
      <bottom style="thin">
        <color indexed="64"/>
      </bottom>
      <diagonal/>
    </border>
    <border>
      <left/>
      <right style="thin">
        <color theme="0" tint="-4.9989318521683403E-2"/>
      </right>
      <top style="thin">
        <color theme="0" tint="-0.14996795556505021"/>
      </top>
      <bottom style="thin">
        <color indexed="64"/>
      </bottom>
      <diagonal/>
    </border>
    <border>
      <left style="thin">
        <color theme="0" tint="-4.9989318521683403E-2"/>
      </left>
      <right style="thin">
        <color indexed="64"/>
      </right>
      <top style="thin">
        <color theme="0" tint="-0.14996795556505021"/>
      </top>
      <bottom style="thin">
        <color theme="0" tint="-0.14996795556505021"/>
      </bottom>
      <diagonal/>
    </border>
    <border>
      <left style="thin">
        <color theme="0" tint="-4.9989318521683403E-2"/>
      </left>
      <right style="thin">
        <color theme="0" tint="-4.9989318521683403E-2"/>
      </right>
      <top style="thin">
        <color theme="0" tint="-0.14996795556505021"/>
      </top>
      <bottom style="thin">
        <color theme="0" tint="-0.14996795556505021"/>
      </bottom>
      <diagonal/>
    </border>
    <border>
      <left/>
      <right style="thin">
        <color theme="0" tint="-4.9989318521683403E-2"/>
      </right>
      <top style="thin">
        <color theme="0" tint="-0.14996795556505021"/>
      </top>
      <bottom style="thin">
        <color theme="0" tint="-0.14996795556505021"/>
      </bottom>
      <diagonal/>
    </border>
    <border>
      <left style="thin">
        <color theme="0" tint="-4.9989318521683403E-2"/>
      </left>
      <right style="thin">
        <color indexed="64"/>
      </right>
      <top style="thin">
        <color theme="0" tint="-4.9989318521683403E-2"/>
      </top>
      <bottom/>
      <diagonal/>
    </border>
    <border>
      <left style="thin">
        <color theme="0" tint="-4.9989318521683403E-2"/>
      </left>
      <right style="thin">
        <color theme="0" tint="-4.9989318521683403E-2"/>
      </right>
      <top style="thin">
        <color theme="0" tint="-4.9989318521683403E-2"/>
      </top>
      <bottom/>
      <diagonal/>
    </border>
    <border>
      <left style="thin">
        <color theme="0" tint="-4.9989318521683403E-2"/>
      </left>
      <right style="thin">
        <color theme="0" tint="-4.9989318521683403E-2"/>
      </right>
      <top style="thin">
        <color theme="0" tint="-0.14996795556505021"/>
      </top>
      <bottom/>
      <diagonal/>
    </border>
    <border>
      <left/>
      <right style="thin">
        <color theme="0" tint="-4.9989318521683403E-2"/>
      </right>
      <top style="thin">
        <color theme="0" tint="-0.14996795556505021"/>
      </top>
      <bottom/>
      <diagonal/>
    </border>
    <border>
      <left style="thin">
        <color theme="0" tint="-4.9989318521683403E-2"/>
      </left>
      <right style="thin">
        <color indexed="64"/>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indexed="64"/>
      </right>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style="thin">
        <color theme="0" tint="-4.9989318521683403E-2"/>
      </right>
      <top/>
      <bottom style="thin">
        <color theme="0" tint="-0.14996795556505021"/>
      </bottom>
      <diagonal/>
    </border>
    <border>
      <left/>
      <right style="thin">
        <color theme="0" tint="-4.9989318521683403E-2"/>
      </right>
      <top/>
      <bottom style="thin">
        <color theme="0" tint="-0.14996795556505021"/>
      </bottom>
      <diagonal/>
    </border>
    <border>
      <left style="thin">
        <color theme="0" tint="-4.9989318521683403E-2"/>
      </left>
      <right style="thin">
        <color indexed="64"/>
      </right>
      <top style="thin">
        <color theme="0" tint="-4.9989318521683403E-2"/>
      </top>
      <bottom style="thin">
        <color indexed="64"/>
      </bottom>
      <diagonal/>
    </border>
    <border>
      <left style="thin">
        <color theme="0" tint="-4.9989318521683403E-2"/>
      </left>
      <right style="thin">
        <color theme="0" tint="-4.9989318521683403E-2"/>
      </right>
      <top style="thin">
        <color theme="0" tint="-4.9989318521683403E-2"/>
      </top>
      <bottom style="thin">
        <color indexed="64"/>
      </bottom>
      <diagonal/>
    </border>
    <border>
      <left style="thin">
        <color indexed="64"/>
      </left>
      <right style="thin">
        <color theme="0" tint="-4.9989318521683403E-2"/>
      </right>
      <top style="thin">
        <color theme="0" tint="-0.14996795556505021"/>
      </top>
      <bottom style="thin">
        <color indexed="64"/>
      </bottom>
      <diagonal/>
    </border>
    <border>
      <left style="thin">
        <color indexed="64"/>
      </left>
      <right style="thin">
        <color theme="0" tint="-4.9989318521683403E-2"/>
      </right>
      <top style="thin">
        <color theme="0" tint="-0.14996795556505021"/>
      </top>
      <bottom style="thin">
        <color theme="0" tint="-0.14996795556505021"/>
      </bottom>
      <diagonal/>
    </border>
    <border>
      <left style="thin">
        <color theme="0" tint="-4.9989318521683403E-2"/>
      </left>
      <right style="thin">
        <color indexed="64"/>
      </right>
      <top style="thin">
        <color indexed="64"/>
      </top>
      <bottom style="thin">
        <color theme="0" tint="-4.9989318521683403E-2"/>
      </bottom>
      <diagonal/>
    </border>
    <border>
      <left style="thin">
        <color theme="0" tint="-4.9989318521683403E-2"/>
      </left>
      <right style="thin">
        <color theme="0" tint="-4.9989318521683403E-2"/>
      </right>
      <top style="thin">
        <color indexed="64"/>
      </top>
      <bottom style="thin">
        <color theme="0" tint="-4.9989318521683403E-2"/>
      </bottom>
      <diagonal/>
    </border>
    <border>
      <left style="thin">
        <color theme="0" tint="-4.9989318521683403E-2"/>
      </left>
      <right style="thin">
        <color theme="0" tint="-4.9989318521683403E-2"/>
      </right>
      <top style="thin">
        <color indexed="64"/>
      </top>
      <bottom style="thin">
        <color theme="0" tint="-0.14996795556505021"/>
      </bottom>
      <diagonal/>
    </border>
    <border>
      <left style="thin">
        <color indexed="64"/>
      </left>
      <right style="thin">
        <color theme="0" tint="-4.9989318521683403E-2"/>
      </right>
      <top style="thin">
        <color indexed="64"/>
      </top>
      <bottom style="thin">
        <color theme="0" tint="-0.14996795556505021"/>
      </bottom>
      <diagonal/>
    </border>
    <border>
      <left style="thin">
        <color indexed="64"/>
      </left>
      <right style="thin">
        <color theme="0" tint="-4.9989318521683403E-2"/>
      </right>
      <top style="thin">
        <color theme="0" tint="-0.14996795556505021"/>
      </top>
      <bottom/>
      <diagonal/>
    </border>
    <border>
      <left style="thin">
        <color theme="0" tint="-4.9989318521683403E-2"/>
      </left>
      <right style="thin">
        <color theme="0" tint="-4.9989318521683403E-2"/>
      </right>
      <top/>
      <bottom style="thin">
        <color indexed="64"/>
      </bottom>
      <diagonal/>
    </border>
    <border>
      <left style="thin">
        <color indexed="64"/>
      </left>
      <right style="thin">
        <color theme="0" tint="-4.9989318521683403E-2"/>
      </right>
      <top/>
      <bottom style="thin">
        <color indexed="64"/>
      </bottom>
      <diagonal/>
    </border>
    <border>
      <left style="thin">
        <color indexed="64"/>
      </left>
      <right/>
      <top style="thin">
        <color theme="0" tint="-0.14996795556505021"/>
      </top>
      <bottom style="thin">
        <color theme="0" tint="-0.14996795556505021"/>
      </bottom>
      <diagonal/>
    </border>
    <border>
      <left style="thin">
        <color theme="0" tint="-4.9989318521683403E-2"/>
      </left>
      <right style="thin">
        <color indexed="64"/>
      </right>
      <top style="thin">
        <color theme="0" tint="-0.14996795556505021"/>
      </top>
      <bottom/>
      <diagonal/>
    </border>
    <border>
      <left style="thin">
        <color theme="0" tint="-4.9989318521683403E-2"/>
      </left>
      <right style="thin">
        <color theme="0" tint="-4.9989318521683403E-2"/>
      </right>
      <top/>
      <bottom/>
      <diagonal/>
    </border>
    <border>
      <left style="thin">
        <color indexed="64"/>
      </left>
      <right style="thin">
        <color theme="0" tint="-4.9989318521683403E-2"/>
      </right>
      <top/>
      <bottom/>
      <diagonal/>
    </border>
    <border>
      <left style="thin">
        <color indexed="64"/>
      </left>
      <right style="thin">
        <color theme="0" tint="-4.9989318521683403E-2"/>
      </right>
      <top/>
      <bottom style="thin">
        <color theme="0" tint="-0.14996795556505021"/>
      </bottom>
      <diagonal/>
    </border>
    <border>
      <left/>
      <right style="thin">
        <color indexed="64"/>
      </right>
      <top style="thin">
        <color theme="0" tint="-0.14996795556505021"/>
      </top>
      <bottom style="thin">
        <color theme="0" tint="-0.14996795556505021"/>
      </bottom>
      <diagonal/>
    </border>
    <border>
      <left style="thin">
        <color theme="0" tint="-4.9989318521683403E-2"/>
      </left>
      <right/>
      <top style="thin">
        <color theme="0" tint="-0.14996795556505021"/>
      </top>
      <bottom style="thin">
        <color theme="0" tint="-0.14996795556505021"/>
      </bottom>
      <diagonal/>
    </border>
    <border>
      <left style="thin">
        <color theme="0" tint="-4.9989318521683403E-2"/>
      </left>
      <right style="thin">
        <color indexed="64"/>
      </right>
      <top/>
      <bottom style="thin">
        <color theme="0" tint="-0.14996795556505021"/>
      </bottom>
      <diagonal/>
    </border>
    <border>
      <left style="thin">
        <color indexed="64"/>
      </left>
      <right/>
      <top/>
      <bottom style="thin">
        <color theme="0" tint="-0.14996795556505021"/>
      </bottom>
      <diagonal/>
    </border>
    <border>
      <left style="thin">
        <color theme="0" tint="-4.9989318521683403E-2"/>
      </left>
      <right style="thin">
        <color indexed="64"/>
      </right>
      <top style="thin">
        <color theme="0" tint="-0.14996795556505021"/>
      </top>
      <bottom style="thin">
        <color theme="2"/>
      </bottom>
      <diagonal/>
    </border>
    <border>
      <left style="thin">
        <color theme="0" tint="-4.9989318521683403E-2"/>
      </left>
      <right style="thin">
        <color theme="0" tint="-4.9989318521683403E-2"/>
      </right>
      <top style="thin">
        <color theme="0" tint="-0.14996795556505021"/>
      </top>
      <bottom style="thin">
        <color theme="2"/>
      </bottom>
      <diagonal/>
    </border>
    <border>
      <left/>
      <right style="thin">
        <color theme="0" tint="-4.9989318521683403E-2"/>
      </right>
      <top style="thin">
        <color theme="0" tint="-0.14996795556505021"/>
      </top>
      <bottom style="thin">
        <color theme="2"/>
      </bottom>
      <diagonal/>
    </border>
    <border>
      <left style="thin">
        <color indexed="64"/>
      </left>
      <right/>
      <top style="thin">
        <color theme="0" tint="-0.14996795556505021"/>
      </top>
      <bottom style="thin">
        <color theme="2"/>
      </bottom>
      <diagonal/>
    </border>
    <border>
      <left style="thin">
        <color theme="0" tint="-4.9989318521683403E-2"/>
      </left>
      <right style="thin">
        <color indexed="64"/>
      </right>
      <top style="thin">
        <color indexed="64"/>
      </top>
      <bottom style="thin">
        <color theme="0" tint="-0.14996795556505021"/>
      </bottom>
      <diagonal/>
    </border>
    <border>
      <left style="thin">
        <color theme="0" tint="-4.9989318521683403E-2"/>
      </left>
      <right style="thin">
        <color theme="0" tint="-4.9989318521683403E-2"/>
      </right>
      <top style="thin">
        <color indexed="64"/>
      </top>
      <bottom/>
      <diagonal/>
    </border>
    <border>
      <left style="thin">
        <color indexed="64"/>
      </left>
      <right style="thin">
        <color theme="0" tint="-4.9989318521683403E-2"/>
      </right>
      <top style="thin">
        <color indexed="64"/>
      </top>
      <bottom/>
      <diagonal/>
    </border>
    <border>
      <left/>
      <right/>
      <top style="thin">
        <color theme="0" tint="-0.14996795556505021"/>
      </top>
      <bottom style="thin">
        <color theme="0" tint="-0.14996795556505021"/>
      </bottom>
      <diagonal/>
    </border>
    <border>
      <left/>
      <right style="thin">
        <color theme="0" tint="-4.9989318521683403E-2"/>
      </right>
      <top style="thin">
        <color indexed="64"/>
      </top>
      <bottom style="thin">
        <color theme="0" tint="-0.14996795556505021"/>
      </bottom>
      <diagonal/>
    </border>
    <border>
      <left style="thin">
        <color indexed="64"/>
      </left>
      <right/>
      <top style="thin">
        <color indexed="64"/>
      </top>
      <bottom style="thin">
        <color theme="0" tint="-0.14996795556505021"/>
      </bottom>
      <diagonal/>
    </border>
    <border>
      <left style="thin">
        <color indexed="64"/>
      </left>
      <right/>
      <top style="thin">
        <color theme="0" tint="-0.14996795556505021"/>
      </top>
      <bottom style="thin">
        <color indexed="64"/>
      </bottom>
      <diagonal/>
    </border>
    <border>
      <left style="thin">
        <color indexed="64"/>
      </left>
      <right/>
      <top style="thin">
        <color theme="0" tint="-0.14996795556505021"/>
      </top>
      <bottom/>
      <diagonal/>
    </border>
    <border>
      <left style="thin">
        <color theme="0" tint="-4.9989318521683403E-2"/>
      </left>
      <right style="thin">
        <color indexed="64"/>
      </right>
      <top style="thin">
        <color theme="1"/>
      </top>
      <bottom style="thin">
        <color theme="0" tint="-0.14996795556505021"/>
      </bottom>
      <diagonal/>
    </border>
    <border>
      <left style="thin">
        <color theme="0" tint="-4.9989318521683403E-2"/>
      </left>
      <right style="thin">
        <color theme="0" tint="-4.9989318521683403E-2"/>
      </right>
      <top style="thin">
        <color theme="1"/>
      </top>
      <bottom style="thin">
        <color theme="0" tint="-0.14996795556505021"/>
      </bottom>
      <diagonal/>
    </border>
    <border>
      <left/>
      <right style="thin">
        <color theme="0" tint="-4.9989318521683403E-2"/>
      </right>
      <top style="thin">
        <color theme="1"/>
      </top>
      <bottom style="thin">
        <color theme="0" tint="-0.14996795556505021"/>
      </bottom>
      <diagonal/>
    </border>
    <border>
      <left style="thin">
        <color indexed="64"/>
      </left>
      <right/>
      <top style="thin">
        <color theme="1"/>
      </top>
      <bottom style="thin">
        <color theme="0" tint="-0.14996795556505021"/>
      </bottom>
      <diagonal/>
    </border>
    <border>
      <left/>
      <right style="thin">
        <color indexed="64"/>
      </right>
      <top style="thin">
        <color indexed="64"/>
      </top>
      <bottom style="thin">
        <color theme="1"/>
      </bottom>
      <diagonal/>
    </border>
    <border>
      <left style="thin">
        <color indexed="64"/>
      </left>
      <right/>
      <top style="thin">
        <color indexed="64"/>
      </top>
      <bottom style="thin">
        <color theme="1"/>
      </bottom>
      <diagonal/>
    </border>
    <border>
      <left/>
      <right/>
      <top style="thick">
        <color theme="6" tint="-0.24994659260841701"/>
      </top>
      <bottom/>
      <diagonal/>
    </border>
    <border>
      <left/>
      <right style="thick">
        <color theme="6" tint="-0.24994659260841701"/>
      </right>
      <top style="thin">
        <color theme="6" tint="-0.24994659260841701"/>
      </top>
      <bottom style="thick">
        <color theme="6" tint="-0.24994659260841701"/>
      </bottom>
      <diagonal/>
    </border>
    <border>
      <left/>
      <right/>
      <top style="thin">
        <color theme="6" tint="-0.24994659260841701"/>
      </top>
      <bottom style="thick">
        <color theme="6" tint="-0.24994659260841701"/>
      </bottom>
      <diagonal/>
    </border>
    <border>
      <left style="thick">
        <color theme="6" tint="-0.24994659260841701"/>
      </left>
      <right/>
      <top style="thin">
        <color theme="6" tint="-0.24994659260841701"/>
      </top>
      <bottom style="thick">
        <color theme="6" tint="-0.24994659260841701"/>
      </bottom>
      <diagonal/>
    </border>
    <border>
      <left/>
      <right style="thick">
        <color theme="6" tint="-0.24994659260841701"/>
      </right>
      <top/>
      <bottom style="thin">
        <color theme="6" tint="-0.24994659260841701"/>
      </bottom>
      <diagonal/>
    </border>
    <border>
      <left/>
      <right/>
      <top/>
      <bottom style="thin">
        <color theme="6" tint="-0.24994659260841701"/>
      </bottom>
      <diagonal/>
    </border>
    <border>
      <left style="thick">
        <color theme="6" tint="-0.24994659260841701"/>
      </left>
      <right/>
      <top/>
      <bottom style="thin">
        <color theme="6" tint="-0.24994659260841701"/>
      </bottom>
      <diagonal/>
    </border>
    <border>
      <left/>
      <right style="thick">
        <color theme="6" tint="-0.24994659260841701"/>
      </right>
      <top style="thin">
        <color theme="6" tint="-0.24994659260841701"/>
      </top>
      <bottom/>
      <diagonal/>
    </border>
    <border>
      <left/>
      <right/>
      <top style="thin">
        <color theme="6" tint="-0.24994659260841701"/>
      </top>
      <bottom/>
      <diagonal/>
    </border>
    <border>
      <left style="thick">
        <color theme="6" tint="-0.24994659260841701"/>
      </left>
      <right/>
      <top style="thin">
        <color theme="6" tint="-0.24994659260841701"/>
      </top>
      <bottom/>
      <diagonal/>
    </border>
    <border>
      <left/>
      <right style="thin">
        <color theme="0"/>
      </right>
      <top/>
      <bottom style="thin">
        <color indexed="64"/>
      </bottom>
      <diagonal/>
    </border>
    <border>
      <left/>
      <right style="thick">
        <color theme="6" tint="-0.24994659260841701"/>
      </right>
      <top style="thin">
        <color theme="6" tint="-0.24994659260841701"/>
      </top>
      <bottom style="thin">
        <color theme="6" tint="-0.24994659260841701"/>
      </bottom>
      <diagonal/>
    </border>
    <border>
      <left/>
      <right/>
      <top style="thin">
        <color theme="6" tint="-0.24994659260841701"/>
      </top>
      <bottom style="thin">
        <color theme="6" tint="-0.24994659260841701"/>
      </bottom>
      <diagonal/>
    </border>
    <border>
      <left style="thin">
        <color theme="6" tint="-0.24994659260841701"/>
      </left>
      <right/>
      <top style="thin">
        <color theme="6" tint="-0.24994659260841701"/>
      </top>
      <bottom style="thin">
        <color theme="6" tint="-0.24994659260841701"/>
      </bottom>
      <diagonal/>
    </border>
    <border>
      <left/>
      <right style="thin">
        <color theme="6" tint="-0.24994659260841701"/>
      </right>
      <top style="thin">
        <color theme="6" tint="-0.24994659260841701"/>
      </top>
      <bottom style="thin">
        <color theme="6" tint="-0.24994659260841701"/>
      </bottom>
      <diagonal/>
    </border>
    <border>
      <left style="thick">
        <color theme="6" tint="-0.24994659260841701"/>
      </left>
      <right/>
      <top style="thin">
        <color theme="6" tint="-0.24994659260841701"/>
      </top>
      <bottom style="thin">
        <color theme="6" tint="-0.24994659260841701"/>
      </bottom>
      <diagonal/>
    </border>
    <border>
      <left/>
      <right style="thick">
        <color theme="6" tint="-0.24994659260841701"/>
      </right>
      <top style="thick">
        <color theme="6" tint="-0.24994659260841701"/>
      </top>
      <bottom style="thin">
        <color theme="6" tint="-0.24994659260841701"/>
      </bottom>
      <diagonal/>
    </border>
    <border>
      <left/>
      <right/>
      <top style="thick">
        <color theme="6" tint="-0.24994659260841701"/>
      </top>
      <bottom style="thin">
        <color theme="6" tint="-0.24994659260841701"/>
      </bottom>
      <diagonal/>
    </border>
    <border>
      <left style="thin">
        <color theme="6" tint="-0.24994659260841701"/>
      </left>
      <right/>
      <top style="thick">
        <color theme="6" tint="-0.24994659260841701"/>
      </top>
      <bottom style="thin">
        <color theme="6" tint="-0.24994659260841701"/>
      </bottom>
      <diagonal/>
    </border>
    <border>
      <left/>
      <right style="thin">
        <color theme="6" tint="-0.24994659260841701"/>
      </right>
      <top style="thick">
        <color theme="6" tint="-0.24994659260841701"/>
      </top>
      <bottom style="thin">
        <color theme="6" tint="-0.24994659260841701"/>
      </bottom>
      <diagonal/>
    </border>
    <border>
      <left style="thick">
        <color theme="6" tint="-0.24994659260841701"/>
      </left>
      <right/>
      <top style="thick">
        <color theme="6" tint="-0.24994659260841701"/>
      </top>
      <bottom style="thin">
        <color theme="6" tint="-0.24994659260841701"/>
      </bottom>
      <diagonal/>
    </border>
    <border>
      <left/>
      <right style="thin">
        <color theme="0"/>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rgb="FFEEECE1"/>
      </top>
      <bottom style="thin">
        <color theme="2"/>
      </bottom>
      <diagonal/>
    </border>
    <border>
      <left style="thin">
        <color indexed="64"/>
      </left>
      <right style="thin">
        <color theme="0"/>
      </right>
      <top style="thin">
        <color rgb="FFEEECE1"/>
      </top>
      <bottom style="thin">
        <color theme="2"/>
      </bottom>
      <diagonal/>
    </border>
    <border>
      <left style="thin">
        <color theme="0"/>
      </left>
      <right style="thin">
        <color theme="0"/>
      </right>
      <top style="thin">
        <color rgb="FFEEECE1"/>
      </top>
      <bottom style="thin">
        <color theme="2"/>
      </bottom>
      <diagonal/>
    </border>
    <border>
      <left style="thin">
        <color theme="0"/>
      </left>
      <right/>
      <top style="thin">
        <color rgb="FFEEECE1"/>
      </top>
      <bottom style="thin">
        <color theme="2"/>
      </bottom>
      <diagonal/>
    </border>
    <border>
      <left style="medium">
        <color rgb="FF0000FF"/>
      </left>
      <right style="medium">
        <color rgb="FF0000FF"/>
      </right>
      <top style="medium">
        <color rgb="FF0000FF"/>
      </top>
      <bottom/>
      <diagonal/>
    </border>
    <border>
      <left style="medium">
        <color rgb="FF0000FF"/>
      </left>
      <right style="medium">
        <color rgb="FF0000FF"/>
      </right>
      <top/>
      <bottom/>
      <diagonal/>
    </border>
    <border>
      <left style="medium">
        <color rgb="FF0000FF"/>
      </left>
      <right style="medium">
        <color rgb="FF0000FF"/>
      </right>
      <top/>
      <bottom style="medium">
        <color rgb="FF0000FF"/>
      </bottom>
      <diagonal/>
    </border>
    <border>
      <left style="medium">
        <color indexed="64"/>
      </left>
      <right/>
      <top/>
      <bottom/>
      <diagonal/>
    </border>
    <border>
      <left style="medium">
        <color theme="6" tint="-0.24994659260841701"/>
      </left>
      <right/>
      <top style="thick">
        <color theme="6" tint="-0.24994659260841701"/>
      </top>
      <bottom style="medium">
        <color theme="6" tint="-0.24994659260841701"/>
      </bottom>
      <diagonal/>
    </border>
    <border>
      <left/>
      <right/>
      <top style="thick">
        <color theme="6" tint="-0.24994659260841701"/>
      </top>
      <bottom style="medium">
        <color theme="6" tint="-0.24994659260841701"/>
      </bottom>
      <diagonal/>
    </border>
    <border>
      <left/>
      <right style="thick">
        <color theme="6" tint="-0.24994659260841701"/>
      </right>
      <top style="thick">
        <color theme="6" tint="-0.24994659260841701"/>
      </top>
      <bottom style="medium">
        <color theme="6" tint="-0.24994659260841701"/>
      </bottom>
      <diagonal/>
    </border>
    <border>
      <left style="medium">
        <color theme="6" tint="-0.24994659260841701"/>
      </left>
      <right/>
      <top style="medium">
        <color theme="6" tint="-0.24994659260841701"/>
      </top>
      <bottom style="medium">
        <color theme="6" tint="-0.24994659260841701"/>
      </bottom>
      <diagonal/>
    </border>
    <border>
      <left/>
      <right/>
      <top style="medium">
        <color theme="6" tint="-0.24994659260841701"/>
      </top>
      <bottom style="medium">
        <color theme="6" tint="-0.24994659260841701"/>
      </bottom>
      <diagonal/>
    </border>
    <border>
      <left/>
      <right style="thick">
        <color theme="6" tint="-0.24994659260841701"/>
      </right>
      <top style="medium">
        <color theme="6" tint="-0.24994659260841701"/>
      </top>
      <bottom style="medium">
        <color theme="6" tint="-0.24994659260841701"/>
      </bottom>
      <diagonal/>
    </border>
    <border>
      <left/>
      <right style="thick">
        <color theme="6" tint="-0.24994659260841701"/>
      </right>
      <top style="medium">
        <color theme="6" tint="-0.24994659260841701"/>
      </top>
      <bottom/>
      <diagonal/>
    </border>
    <border>
      <left/>
      <right style="thick">
        <color theme="6" tint="-0.24994659260841701"/>
      </right>
      <top/>
      <bottom style="medium">
        <color theme="6" tint="-0.24994659260841701"/>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thin">
        <color theme="2"/>
      </bottom>
      <diagonal/>
    </border>
    <border>
      <left/>
      <right style="medium">
        <color indexed="64"/>
      </right>
      <top style="thin">
        <color theme="2"/>
      </top>
      <bottom style="thin">
        <color theme="2"/>
      </bottom>
      <diagonal/>
    </border>
    <border>
      <left style="medium">
        <color indexed="64"/>
      </left>
      <right style="thin">
        <color indexed="64"/>
      </right>
      <top/>
      <bottom style="thin">
        <color indexed="64"/>
      </bottom>
      <diagonal/>
    </border>
    <border>
      <left/>
      <right style="medium">
        <color indexed="64"/>
      </right>
      <top style="thin">
        <color theme="2"/>
      </top>
      <bottom style="thin">
        <color indexed="64"/>
      </bottom>
      <diagonal/>
    </border>
    <border>
      <left/>
      <right style="medium">
        <color indexed="64"/>
      </right>
      <top/>
      <bottom style="thin">
        <color theme="2"/>
      </bottom>
      <diagonal/>
    </border>
    <border>
      <left style="medium">
        <color indexed="64"/>
      </left>
      <right style="thin">
        <color indexed="64"/>
      </right>
      <top/>
      <bottom style="medium">
        <color indexed="64"/>
      </bottom>
      <diagonal/>
    </border>
    <border>
      <left style="thin">
        <color indexed="64"/>
      </left>
      <right style="thin">
        <color indexed="64"/>
      </right>
      <top style="thin">
        <color theme="2"/>
      </top>
      <bottom style="medium">
        <color indexed="64"/>
      </bottom>
      <diagonal/>
    </border>
    <border>
      <left style="thin">
        <color indexed="64"/>
      </left>
      <right/>
      <top style="thin">
        <color theme="2"/>
      </top>
      <bottom style="medium">
        <color indexed="64"/>
      </bottom>
      <diagonal/>
    </border>
    <border>
      <left/>
      <right style="medium">
        <color indexed="64"/>
      </right>
      <top style="thin">
        <color theme="2"/>
      </top>
      <bottom style="medium">
        <color indexed="64"/>
      </bottom>
      <diagonal/>
    </border>
  </borders>
  <cellStyleXfs count="1">
    <xf numFmtId="0" fontId="0" fillId="0" borderId="0"/>
  </cellStyleXfs>
  <cellXfs count="1513">
    <xf numFmtId="0" fontId="0" fillId="0" borderId="0" xfId="0"/>
    <xf numFmtId="0" fontId="0" fillId="2" borderId="2" xfId="0" applyFill="1" applyBorder="1" applyAlignment="1">
      <alignment horizontal="center"/>
    </xf>
    <xf numFmtId="0" fontId="0" fillId="2" borderId="3" xfId="0" applyFill="1" applyBorder="1" applyAlignment="1"/>
    <xf numFmtId="0" fontId="0" fillId="2" borderId="0" xfId="0" applyFill="1" applyBorder="1" applyAlignment="1">
      <alignment wrapText="1"/>
    </xf>
    <xf numFmtId="0" fontId="0" fillId="2" borderId="0" xfId="0" applyFill="1" applyBorder="1" applyAlignment="1">
      <alignment horizontal="center"/>
    </xf>
    <xf numFmtId="0" fontId="0" fillId="2" borderId="0" xfId="0" applyFill="1" applyBorder="1" applyAlignment="1"/>
    <xf numFmtId="0" fontId="0" fillId="2" borderId="7" xfId="0" applyFont="1" applyFill="1" applyBorder="1" applyAlignment="1">
      <alignment horizontal="center" vertical="center"/>
    </xf>
    <xf numFmtId="0" fontId="2" fillId="2" borderId="9" xfId="0" applyFont="1" applyFill="1" applyBorder="1" applyAlignment="1">
      <alignment horizontal="center" vertical="center"/>
    </xf>
    <xf numFmtId="0" fontId="0" fillId="2" borderId="0" xfId="0" applyFill="1" applyAlignment="1"/>
    <xf numFmtId="0" fontId="0" fillId="2" borderId="12" xfId="0" applyFill="1" applyBorder="1" applyAlignment="1">
      <alignment horizontal="center" vertical="center"/>
    </xf>
    <xf numFmtId="0" fontId="0" fillId="2" borderId="16" xfId="0" applyFill="1" applyBorder="1" applyAlignment="1">
      <alignment horizontal="center" wrapText="1"/>
    </xf>
    <xf numFmtId="0" fontId="2" fillId="2" borderId="0" xfId="0" applyFont="1" applyFill="1" applyBorder="1" applyAlignment="1">
      <alignment horizontal="center" vertical="center"/>
    </xf>
    <xf numFmtId="0" fontId="2" fillId="2" borderId="0" xfId="0" applyFont="1" applyFill="1" applyBorder="1" applyAlignment="1">
      <alignment vertical="center"/>
    </xf>
    <xf numFmtId="0" fontId="0" fillId="7" borderId="27" xfId="0" applyFill="1" applyBorder="1" applyAlignment="1">
      <alignment horizontal="center"/>
    </xf>
    <xf numFmtId="1" fontId="0" fillId="7" borderId="38" xfId="0" applyNumberFormat="1" applyFill="1" applyBorder="1" applyAlignment="1">
      <alignment horizontal="right"/>
    </xf>
    <xf numFmtId="1" fontId="0" fillId="7" borderId="39" xfId="0" applyNumberFormat="1" applyFill="1" applyBorder="1" applyAlignment="1">
      <alignment horizontal="right"/>
    </xf>
    <xf numFmtId="1" fontId="0" fillId="7" borderId="40" xfId="0" applyNumberFormat="1" applyFill="1" applyBorder="1" applyAlignment="1">
      <alignment horizontal="right"/>
    </xf>
    <xf numFmtId="1" fontId="0" fillId="7" borderId="41" xfId="0" applyNumberFormat="1" applyFill="1" applyBorder="1" applyAlignment="1">
      <alignment horizontal="right"/>
    </xf>
    <xf numFmtId="0" fontId="0" fillId="8" borderId="27" xfId="0" applyFill="1" applyBorder="1" applyAlignment="1">
      <alignment horizontal="center"/>
    </xf>
    <xf numFmtId="1" fontId="0" fillId="8" borderId="38" xfId="0" applyNumberFormat="1" applyFill="1" applyBorder="1" applyAlignment="1">
      <alignment horizontal="right"/>
    </xf>
    <xf numFmtId="1" fontId="0" fillId="8" borderId="39" xfId="0" applyNumberFormat="1" applyFill="1" applyBorder="1" applyAlignment="1">
      <alignment horizontal="right"/>
    </xf>
    <xf numFmtId="1" fontId="0" fillId="8" borderId="40" xfId="0" applyNumberFormat="1" applyFill="1" applyBorder="1" applyAlignment="1">
      <alignment horizontal="right"/>
    </xf>
    <xf numFmtId="1" fontId="0" fillId="8" borderId="41" xfId="0" applyNumberFormat="1" applyFill="1" applyBorder="1" applyAlignment="1">
      <alignment horizontal="right"/>
    </xf>
    <xf numFmtId="0" fontId="0" fillId="9" borderId="27" xfId="0" applyFill="1" applyBorder="1" applyAlignment="1">
      <alignment horizontal="center"/>
    </xf>
    <xf numFmtId="1" fontId="0" fillId="9" borderId="38" xfId="0" applyNumberFormat="1" applyFill="1" applyBorder="1" applyAlignment="1">
      <alignment horizontal="right"/>
    </xf>
    <xf numFmtId="1" fontId="0" fillId="9" borderId="39" xfId="0" applyNumberFormat="1" applyFill="1" applyBorder="1" applyAlignment="1">
      <alignment horizontal="right"/>
    </xf>
    <xf numFmtId="1" fontId="0" fillId="9" borderId="40" xfId="0" applyNumberFormat="1" applyFill="1" applyBorder="1" applyAlignment="1">
      <alignment horizontal="right"/>
    </xf>
    <xf numFmtId="1" fontId="0" fillId="9" borderId="41" xfId="0" applyNumberFormat="1" applyFill="1" applyBorder="1" applyAlignment="1">
      <alignment horizontal="right"/>
    </xf>
    <xf numFmtId="0" fontId="0" fillId="10" borderId="27" xfId="0" applyFill="1" applyBorder="1" applyAlignment="1">
      <alignment horizontal="center"/>
    </xf>
    <xf numFmtId="1" fontId="0" fillId="10" borderId="38" xfId="0" applyNumberFormat="1" applyFill="1" applyBorder="1" applyAlignment="1">
      <alignment horizontal="right"/>
    </xf>
    <xf numFmtId="1" fontId="0" fillId="10" borderId="39" xfId="0" applyNumberFormat="1" applyFill="1" applyBorder="1" applyAlignment="1">
      <alignment horizontal="right"/>
    </xf>
    <xf numFmtId="1" fontId="0" fillId="10" borderId="40" xfId="0" applyNumberFormat="1" applyFill="1" applyBorder="1" applyAlignment="1">
      <alignment horizontal="right"/>
    </xf>
    <xf numFmtId="1" fontId="0" fillId="10" borderId="41" xfId="0" applyNumberFormat="1" applyFill="1" applyBorder="1" applyAlignment="1">
      <alignment horizontal="right"/>
    </xf>
    <xf numFmtId="0" fontId="0" fillId="3" borderId="27" xfId="0" applyFill="1" applyBorder="1" applyAlignment="1">
      <alignment horizontal="center"/>
    </xf>
    <xf numFmtId="1" fontId="0" fillId="3" borderId="45" xfId="0" applyNumberFormat="1" applyFill="1" applyBorder="1" applyAlignment="1">
      <alignment horizontal="right"/>
    </xf>
    <xf numFmtId="1" fontId="0" fillId="3" borderId="46" xfId="0" applyNumberFormat="1" applyFill="1" applyBorder="1" applyAlignment="1">
      <alignment horizontal="right"/>
    </xf>
    <xf numFmtId="1" fontId="0" fillId="3" borderId="47" xfId="0" applyNumberFormat="1" applyFill="1" applyBorder="1" applyAlignment="1">
      <alignment horizontal="right"/>
    </xf>
    <xf numFmtId="1" fontId="0" fillId="3" borderId="48" xfId="0" applyNumberFormat="1" applyFill="1" applyBorder="1" applyAlignment="1">
      <alignment horizontal="right"/>
    </xf>
    <xf numFmtId="0" fontId="8" fillId="2" borderId="0" xfId="0" applyFont="1" applyFill="1" applyBorder="1" applyAlignment="1"/>
    <xf numFmtId="0" fontId="0" fillId="5" borderId="49" xfId="0" applyFill="1" applyBorder="1" applyAlignment="1">
      <alignment horizontal="center"/>
    </xf>
    <xf numFmtId="0" fontId="0" fillId="5" borderId="50" xfId="0" applyFill="1" applyBorder="1" applyAlignment="1">
      <alignment horizontal="right"/>
    </xf>
    <xf numFmtId="0" fontId="0" fillId="5" borderId="51" xfId="0" applyFill="1" applyBorder="1" applyAlignment="1">
      <alignment horizontal="right"/>
    </xf>
    <xf numFmtId="0" fontId="0" fillId="5" borderId="52" xfId="0" applyFill="1" applyBorder="1" applyAlignment="1">
      <alignment horizontal="right"/>
    </xf>
    <xf numFmtId="0" fontId="0" fillId="5" borderId="53" xfId="0" applyFill="1" applyBorder="1" applyAlignment="1">
      <alignment horizontal="right"/>
    </xf>
    <xf numFmtId="0" fontId="9" fillId="0" borderId="54" xfId="0" applyFont="1" applyBorder="1" applyAlignment="1">
      <alignment horizontal="center" vertical="center"/>
    </xf>
    <xf numFmtId="0" fontId="5" fillId="0" borderId="55" xfId="0" applyFont="1" applyBorder="1" applyAlignment="1">
      <alignment horizontal="center" vertical="center"/>
    </xf>
    <xf numFmtId="0" fontId="9" fillId="12" borderId="57" xfId="0" applyFont="1" applyFill="1" applyBorder="1" applyAlignment="1">
      <alignment horizontal="center" vertical="center"/>
    </xf>
    <xf numFmtId="0" fontId="9" fillId="13" borderId="57" xfId="0" applyFont="1" applyFill="1" applyBorder="1" applyAlignment="1">
      <alignment horizontal="center" vertical="center"/>
    </xf>
    <xf numFmtId="0" fontId="9" fillId="14" borderId="57" xfId="0" applyFont="1" applyFill="1" applyBorder="1" applyAlignment="1">
      <alignment horizontal="center" vertical="center"/>
    </xf>
    <xf numFmtId="0" fontId="9" fillId="15" borderId="57" xfId="0" applyFont="1" applyFill="1" applyBorder="1" applyAlignment="1">
      <alignment horizontal="center" vertical="center"/>
    </xf>
    <xf numFmtId="0" fontId="9" fillId="16" borderId="55" xfId="0" applyFont="1" applyFill="1" applyBorder="1" applyAlignment="1">
      <alignment horizontal="center" vertical="center"/>
    </xf>
    <xf numFmtId="0" fontId="9" fillId="17" borderId="57" xfId="0" applyFont="1" applyFill="1" applyBorder="1" applyAlignment="1">
      <alignment horizontal="center" vertical="center"/>
    </xf>
    <xf numFmtId="0" fontId="4" fillId="14" borderId="57" xfId="0" applyFont="1" applyFill="1" applyBorder="1" applyAlignment="1">
      <alignment horizontal="center" vertical="center"/>
    </xf>
    <xf numFmtId="0" fontId="9" fillId="18" borderId="57" xfId="0" applyFont="1" applyFill="1" applyBorder="1" applyAlignment="1">
      <alignment horizontal="center" vertical="center"/>
    </xf>
    <xf numFmtId="0" fontId="0" fillId="0" borderId="59" xfId="0" applyBorder="1"/>
    <xf numFmtId="0" fontId="0" fillId="19" borderId="0" xfId="0" applyFill="1" applyBorder="1" applyAlignment="1"/>
    <xf numFmtId="0" fontId="0" fillId="0" borderId="0" xfId="0" applyBorder="1" applyAlignment="1"/>
    <xf numFmtId="0" fontId="0" fillId="0" borderId="0" xfId="0" applyAlignment="1"/>
    <xf numFmtId="1" fontId="4" fillId="20" borderId="60" xfId="0" applyNumberFormat="1" applyFont="1" applyFill="1" applyBorder="1" applyAlignment="1">
      <alignment horizontal="right" vertical="center"/>
    </xf>
    <xf numFmtId="1" fontId="4" fillId="0" borderId="61" xfId="0" applyNumberFormat="1" applyFont="1" applyFill="1" applyBorder="1" applyAlignment="1">
      <alignment horizontal="right" vertical="center"/>
    </xf>
    <xf numFmtId="1" fontId="4" fillId="20" borderId="61" xfId="0" applyNumberFormat="1" applyFont="1" applyFill="1" applyBorder="1" applyAlignment="1">
      <alignment horizontal="right" vertical="center"/>
    </xf>
    <xf numFmtId="1" fontId="4" fillId="0" borderId="62" xfId="0" applyNumberFormat="1" applyFont="1" applyFill="1" applyBorder="1" applyAlignment="1">
      <alignment horizontal="right" vertical="center"/>
    </xf>
    <xf numFmtId="0" fontId="9" fillId="0" borderId="64" xfId="0" applyFont="1" applyBorder="1" applyAlignment="1">
      <alignment horizontal="center" vertical="center"/>
    </xf>
    <xf numFmtId="0" fontId="9" fillId="21" borderId="65" xfId="0" applyFont="1" applyFill="1" applyBorder="1" applyAlignment="1">
      <alignment vertical="center"/>
    </xf>
    <xf numFmtId="0" fontId="10" fillId="11" borderId="66" xfId="0" applyFont="1" applyFill="1" applyBorder="1" applyAlignment="1">
      <alignment vertical="center"/>
    </xf>
    <xf numFmtId="0" fontId="10" fillId="22" borderId="66" xfId="0" applyFont="1" applyFill="1" applyBorder="1" applyAlignment="1">
      <alignment vertical="center"/>
    </xf>
    <xf numFmtId="0" fontId="10" fillId="23" borderId="66" xfId="0" applyFont="1" applyFill="1" applyBorder="1" applyAlignment="1">
      <alignment vertical="center"/>
    </xf>
    <xf numFmtId="0" fontId="10" fillId="12" borderId="66" xfId="0" applyFont="1" applyFill="1" applyBorder="1" applyAlignment="1">
      <alignment vertical="center"/>
    </xf>
    <xf numFmtId="0" fontId="11" fillId="13" borderId="66" xfId="0" applyFont="1" applyFill="1" applyBorder="1" applyAlignment="1">
      <alignment vertical="center"/>
    </xf>
    <xf numFmtId="0" fontId="10" fillId="14" borderId="66" xfId="0" applyFont="1" applyFill="1" applyBorder="1" applyAlignment="1">
      <alignment vertical="center"/>
    </xf>
    <xf numFmtId="0" fontId="10" fillId="15" borderId="66" xfId="0" applyFont="1" applyFill="1" applyBorder="1" applyAlignment="1">
      <alignment vertical="center"/>
    </xf>
    <xf numFmtId="0" fontId="12" fillId="14" borderId="66" xfId="0" applyFont="1" applyFill="1" applyBorder="1" applyAlignment="1">
      <alignment horizontal="center" vertical="center"/>
    </xf>
    <xf numFmtId="0" fontId="9" fillId="0" borderId="68" xfId="0" applyFont="1" applyBorder="1" applyAlignment="1">
      <alignment vertical="center"/>
    </xf>
    <xf numFmtId="0" fontId="0" fillId="24" borderId="0" xfId="0" applyFill="1" applyBorder="1" applyAlignment="1"/>
    <xf numFmtId="1" fontId="4" fillId="20" borderId="38" xfId="0" applyNumberFormat="1" applyFont="1" applyFill="1" applyBorder="1" applyAlignment="1">
      <alignment horizontal="right" vertical="center"/>
    </xf>
    <xf numFmtId="1" fontId="4" fillId="0" borderId="39" xfId="0" applyNumberFormat="1" applyFont="1" applyFill="1" applyBorder="1" applyAlignment="1">
      <alignment horizontal="right" vertical="center"/>
    </xf>
    <xf numFmtId="1" fontId="4" fillId="20" borderId="39" xfId="0" applyNumberFormat="1" applyFont="1" applyFill="1" applyBorder="1" applyAlignment="1">
      <alignment horizontal="right" vertical="center"/>
    </xf>
    <xf numFmtId="1" fontId="4" fillId="0" borderId="40" xfId="0" applyNumberFormat="1" applyFont="1" applyFill="1" applyBorder="1" applyAlignment="1">
      <alignment horizontal="right" vertical="center"/>
    </xf>
    <xf numFmtId="0" fontId="9" fillId="21" borderId="69" xfId="0" applyFont="1" applyFill="1" applyBorder="1" applyAlignment="1">
      <alignment vertical="center"/>
    </xf>
    <xf numFmtId="0" fontId="11" fillId="12" borderId="66" xfId="0" applyFont="1" applyFill="1" applyBorder="1" applyAlignment="1">
      <alignment vertical="center"/>
    </xf>
    <xf numFmtId="0" fontId="10" fillId="13" borderId="66" xfId="0" applyFont="1" applyFill="1" applyBorder="1" applyAlignment="1">
      <alignment vertical="center"/>
    </xf>
    <xf numFmtId="0" fontId="12" fillId="13" borderId="66" xfId="0" applyFont="1" applyFill="1" applyBorder="1" applyAlignment="1">
      <alignment horizontal="center" vertical="center"/>
    </xf>
    <xf numFmtId="0" fontId="12" fillId="18" borderId="66" xfId="0" applyFont="1" applyFill="1" applyBorder="1" applyAlignment="1">
      <alignment horizontal="center" vertical="center"/>
    </xf>
    <xf numFmtId="0" fontId="0" fillId="9" borderId="0" xfId="0" applyFill="1" applyBorder="1" applyAlignment="1"/>
    <xf numFmtId="0" fontId="9" fillId="25" borderId="69" xfId="0" applyFont="1" applyFill="1" applyBorder="1" applyAlignment="1">
      <alignment vertical="center"/>
    </xf>
    <xf numFmtId="0" fontId="0" fillId="7" borderId="0" xfId="0" applyFill="1" applyBorder="1" applyAlignment="1"/>
    <xf numFmtId="0" fontId="13" fillId="11" borderId="66" xfId="0" applyFont="1" applyFill="1" applyBorder="1" applyAlignment="1">
      <alignment vertical="center"/>
    </xf>
    <xf numFmtId="0" fontId="13" fillId="22" borderId="66" xfId="0" applyFont="1" applyFill="1" applyBorder="1" applyAlignment="1">
      <alignment vertical="center"/>
    </xf>
    <xf numFmtId="0" fontId="11" fillId="23" borderId="66" xfId="0" applyFont="1" applyFill="1" applyBorder="1" applyAlignment="1">
      <alignment vertical="center"/>
    </xf>
    <xf numFmtId="0" fontId="0" fillId="26" borderId="0" xfId="0" applyFill="1" applyBorder="1" applyAlignment="1"/>
    <xf numFmtId="0" fontId="0" fillId="2" borderId="16" xfId="0" applyFill="1" applyBorder="1" applyAlignment="1">
      <alignment horizontal="left" wrapText="1"/>
    </xf>
    <xf numFmtId="1" fontId="4" fillId="20" borderId="70" xfId="0" applyNumberFormat="1" applyFont="1" applyFill="1" applyBorder="1" applyAlignment="1">
      <alignment horizontal="right" vertical="center"/>
    </xf>
    <xf numFmtId="1" fontId="4" fillId="0" borderId="71" xfId="0" applyNumberFormat="1" applyFont="1" applyFill="1" applyBorder="1" applyAlignment="1">
      <alignment horizontal="right" vertical="center"/>
    </xf>
    <xf numFmtId="1" fontId="4" fillId="20" borderId="71" xfId="0" applyNumberFormat="1" applyFont="1" applyFill="1" applyBorder="1" applyAlignment="1">
      <alignment horizontal="right" vertical="center"/>
    </xf>
    <xf numFmtId="1" fontId="4" fillId="0" borderId="72" xfId="0" applyNumberFormat="1" applyFont="1" applyFill="1" applyBorder="1" applyAlignment="1">
      <alignment horizontal="right" vertical="center"/>
    </xf>
    <xf numFmtId="0" fontId="9" fillId="0" borderId="49" xfId="0" applyFont="1" applyBorder="1" applyAlignment="1">
      <alignment horizontal="center" vertical="center"/>
    </xf>
    <xf numFmtId="0" fontId="9" fillId="21" borderId="75" xfId="0" applyFont="1" applyFill="1" applyBorder="1" applyAlignment="1">
      <alignment vertical="center"/>
    </xf>
    <xf numFmtId="0" fontId="10" fillId="11" borderId="4" xfId="0" applyFont="1" applyFill="1" applyBorder="1" applyAlignment="1">
      <alignment vertical="center"/>
    </xf>
    <xf numFmtId="0" fontId="10" fillId="22" borderId="4" xfId="0" applyFont="1" applyFill="1" applyBorder="1" applyAlignment="1">
      <alignment vertical="center"/>
    </xf>
    <xf numFmtId="0" fontId="10" fillId="23" borderId="4" xfId="0" applyFont="1" applyFill="1" applyBorder="1" applyAlignment="1">
      <alignment vertical="center"/>
    </xf>
    <xf numFmtId="0" fontId="10" fillId="12" borderId="4" xfId="0" applyFont="1" applyFill="1" applyBorder="1" applyAlignment="1">
      <alignment vertical="center"/>
    </xf>
    <xf numFmtId="0" fontId="10" fillId="13" borderId="4" xfId="0" applyFont="1" applyFill="1" applyBorder="1" applyAlignment="1">
      <alignment vertical="center"/>
    </xf>
    <xf numFmtId="0" fontId="10" fillId="14" borderId="4" xfId="0" applyFont="1" applyFill="1" applyBorder="1" applyAlignment="1">
      <alignment vertical="center"/>
    </xf>
    <xf numFmtId="0" fontId="10" fillId="15" borderId="4" xfId="0" applyFont="1" applyFill="1" applyBorder="1" applyAlignment="1">
      <alignment vertical="center"/>
    </xf>
    <xf numFmtId="0" fontId="12" fillId="16" borderId="17" xfId="0" applyFont="1" applyFill="1" applyBorder="1" applyAlignment="1">
      <alignment horizontal="center" vertical="center"/>
    </xf>
    <xf numFmtId="0" fontId="12" fillId="17" borderId="4" xfId="0" applyFont="1" applyFill="1" applyBorder="1" applyAlignment="1">
      <alignment horizontal="center" vertical="center"/>
    </xf>
    <xf numFmtId="0" fontId="5" fillId="14" borderId="4" xfId="0" applyFont="1" applyFill="1" applyBorder="1" applyAlignment="1">
      <alignment horizontal="center" vertical="center"/>
    </xf>
    <xf numFmtId="0" fontId="5" fillId="13" borderId="4" xfId="0" applyFont="1" applyFill="1" applyBorder="1" applyAlignment="1">
      <alignment horizontal="center" vertical="center"/>
    </xf>
    <xf numFmtId="0" fontId="5" fillId="18" borderId="4" xfId="0" applyFont="1" applyFill="1" applyBorder="1" applyAlignment="1">
      <alignment horizontal="center" vertical="center"/>
    </xf>
    <xf numFmtId="0" fontId="9" fillId="0" borderId="18" xfId="0" applyFont="1" applyBorder="1" applyAlignment="1">
      <alignment vertical="center"/>
    </xf>
    <xf numFmtId="1" fontId="4" fillId="20" borderId="76" xfId="0" applyNumberFormat="1" applyFont="1" applyFill="1" applyBorder="1" applyAlignment="1">
      <alignment horizontal="right" vertical="center"/>
    </xf>
    <xf numFmtId="1" fontId="4" fillId="0" borderId="77" xfId="0" applyNumberFormat="1" applyFont="1" applyFill="1" applyBorder="1" applyAlignment="1">
      <alignment horizontal="right" vertical="center"/>
    </xf>
    <xf numFmtId="1" fontId="4" fillId="20" borderId="77" xfId="0" applyNumberFormat="1" applyFont="1" applyFill="1" applyBorder="1" applyAlignment="1">
      <alignment horizontal="right" vertical="center"/>
    </xf>
    <xf numFmtId="1" fontId="4" fillId="0" borderId="78" xfId="0" applyNumberFormat="1" applyFont="1" applyFill="1" applyBorder="1" applyAlignment="1">
      <alignment horizontal="right" vertical="center"/>
    </xf>
    <xf numFmtId="0" fontId="9" fillId="25" borderId="65" xfId="0" applyFont="1" applyFill="1" applyBorder="1" applyAlignment="1">
      <alignment vertical="center"/>
    </xf>
    <xf numFmtId="0" fontId="9" fillId="28" borderId="69" xfId="0" applyFont="1" applyFill="1" applyBorder="1" applyAlignment="1">
      <alignment vertical="center"/>
    </xf>
    <xf numFmtId="0" fontId="11" fillId="14" borderId="66" xfId="0" applyFont="1" applyFill="1" applyBorder="1" applyAlignment="1">
      <alignment vertical="center"/>
    </xf>
    <xf numFmtId="0" fontId="0" fillId="26" borderId="0" xfId="0" applyFill="1" applyBorder="1" applyAlignment="1">
      <alignment wrapText="1"/>
    </xf>
    <xf numFmtId="0" fontId="9" fillId="29" borderId="69" xfId="0" applyFont="1" applyFill="1" applyBorder="1" applyAlignment="1">
      <alignment vertical="center"/>
    </xf>
    <xf numFmtId="0" fontId="9" fillId="30" borderId="69" xfId="0" applyFont="1" applyFill="1" applyBorder="1" applyAlignment="1">
      <alignment vertical="center"/>
    </xf>
    <xf numFmtId="0" fontId="11" fillId="22" borderId="66" xfId="0" applyFont="1" applyFill="1" applyBorder="1" applyAlignment="1">
      <alignment vertical="center"/>
    </xf>
    <xf numFmtId="0" fontId="13" fillId="23" borderId="66" xfId="0" applyFont="1" applyFill="1" applyBorder="1" applyAlignment="1">
      <alignment vertical="center"/>
    </xf>
    <xf numFmtId="0" fontId="13" fillId="13" borderId="66" xfId="0" applyFont="1" applyFill="1" applyBorder="1" applyAlignment="1">
      <alignment vertical="center"/>
    </xf>
    <xf numFmtId="0" fontId="5" fillId="0" borderId="68" xfId="0" applyFont="1" applyBorder="1" applyAlignment="1">
      <alignment vertical="center"/>
    </xf>
    <xf numFmtId="0" fontId="5" fillId="0" borderId="64" xfId="0" applyFont="1" applyBorder="1" applyAlignment="1">
      <alignment horizontal="center" vertical="center"/>
    </xf>
    <xf numFmtId="0" fontId="9" fillId="31" borderId="69" xfId="0" applyFont="1" applyFill="1" applyBorder="1" applyAlignment="1">
      <alignment vertical="center"/>
    </xf>
    <xf numFmtId="0" fontId="11" fillId="15" borderId="66" xfId="0" applyFont="1" applyFill="1" applyBorder="1" applyAlignment="1">
      <alignment vertical="center"/>
    </xf>
    <xf numFmtId="0" fontId="6" fillId="0" borderId="68" xfId="0" applyFont="1" applyBorder="1" applyAlignment="1">
      <alignment vertical="center"/>
    </xf>
    <xf numFmtId="0" fontId="9" fillId="32" borderId="69" xfId="0" applyFont="1" applyFill="1" applyBorder="1" applyAlignment="1">
      <alignment vertical="center"/>
    </xf>
    <xf numFmtId="0" fontId="13" fillId="15" borderId="66" xfId="0" applyFont="1" applyFill="1" applyBorder="1" applyAlignment="1">
      <alignment vertical="center"/>
    </xf>
    <xf numFmtId="0" fontId="5" fillId="16" borderId="67" xfId="0" applyFont="1" applyFill="1" applyBorder="1" applyAlignment="1">
      <alignment horizontal="center" vertical="center"/>
    </xf>
    <xf numFmtId="1" fontId="4" fillId="20" borderId="50" xfId="0" applyNumberFormat="1" applyFont="1" applyFill="1" applyBorder="1" applyAlignment="1">
      <alignment horizontal="right" vertical="center"/>
    </xf>
    <xf numFmtId="1" fontId="4" fillId="0" borderId="51" xfId="0" applyNumberFormat="1" applyFont="1" applyFill="1" applyBorder="1" applyAlignment="1">
      <alignment horizontal="right" vertical="center"/>
    </xf>
    <xf numFmtId="1" fontId="4" fillId="20" borderId="51" xfId="0" applyNumberFormat="1" applyFont="1" applyFill="1" applyBorder="1" applyAlignment="1">
      <alignment horizontal="right" vertical="center"/>
    </xf>
    <xf numFmtId="1" fontId="4" fillId="0" borderId="52" xfId="0" applyNumberFormat="1" applyFont="1" applyFill="1" applyBorder="1" applyAlignment="1">
      <alignment horizontal="right" vertical="center"/>
    </xf>
    <xf numFmtId="0" fontId="9" fillId="33" borderId="75" xfId="0" applyFont="1" applyFill="1" applyBorder="1" applyAlignment="1">
      <alignment vertical="center"/>
    </xf>
    <xf numFmtId="0" fontId="13" fillId="12" borderId="4" xfId="0" applyFont="1" applyFill="1" applyBorder="1" applyAlignment="1">
      <alignment horizontal="right" vertical="center"/>
    </xf>
    <xf numFmtId="0" fontId="9" fillId="34" borderId="64" xfId="0" applyFont="1" applyFill="1" applyBorder="1" applyAlignment="1">
      <alignment vertical="center"/>
    </xf>
    <xf numFmtId="0" fontId="13" fillId="14" borderId="66" xfId="0" applyFont="1" applyFill="1" applyBorder="1" applyAlignment="1">
      <alignment vertical="center"/>
    </xf>
    <xf numFmtId="0" fontId="5" fillId="17" borderId="66" xfId="0" applyFont="1" applyFill="1" applyBorder="1" applyAlignment="1">
      <alignment horizontal="center" vertical="center"/>
    </xf>
    <xf numFmtId="0" fontId="4" fillId="0" borderId="0" xfId="0" applyFont="1" applyFill="1" applyBorder="1" applyAlignment="1"/>
    <xf numFmtId="0" fontId="9" fillId="35" borderId="69" xfId="0" applyFont="1" applyFill="1" applyBorder="1" applyAlignment="1">
      <alignment vertical="center"/>
    </xf>
    <xf numFmtId="0" fontId="9" fillId="36" borderId="69" xfId="0" applyFont="1" applyFill="1" applyBorder="1" applyAlignment="1">
      <alignment vertical="center"/>
    </xf>
    <xf numFmtId="1" fontId="4" fillId="20" borderId="28" xfId="0" applyNumberFormat="1" applyFont="1" applyFill="1" applyBorder="1" applyAlignment="1">
      <alignment horizontal="right" vertical="center"/>
    </xf>
    <xf numFmtId="1" fontId="4" fillId="0" borderId="29" xfId="0" applyNumberFormat="1" applyFont="1" applyFill="1" applyBorder="1" applyAlignment="1">
      <alignment horizontal="right" vertical="center"/>
    </xf>
    <xf numFmtId="1" fontId="4" fillId="20" borderId="29" xfId="0" applyNumberFormat="1" applyFont="1" applyFill="1" applyBorder="1" applyAlignment="1">
      <alignment horizontal="right" vertical="center"/>
    </xf>
    <xf numFmtId="1" fontId="4" fillId="0" borderId="30" xfId="0" applyNumberFormat="1" applyFont="1" applyFill="1" applyBorder="1" applyAlignment="1">
      <alignment horizontal="right" vertical="center"/>
    </xf>
    <xf numFmtId="0" fontId="5" fillId="0" borderId="27" xfId="0" applyFont="1" applyBorder="1" applyAlignment="1">
      <alignment horizontal="center" vertical="center"/>
    </xf>
    <xf numFmtId="0" fontId="9" fillId="37" borderId="80" xfId="0" applyFont="1" applyFill="1" applyBorder="1" applyAlignment="1">
      <alignment vertical="center"/>
    </xf>
    <xf numFmtId="0" fontId="10" fillId="11" borderId="0" xfId="0" applyFont="1" applyFill="1" applyAlignment="1">
      <alignment vertical="center"/>
    </xf>
    <xf numFmtId="0" fontId="10" fillId="22" borderId="0" xfId="0" applyFont="1" applyFill="1" applyAlignment="1">
      <alignment vertical="center"/>
    </xf>
    <xf numFmtId="0" fontId="10" fillId="23" borderId="0" xfId="0" applyFont="1" applyFill="1" applyAlignment="1">
      <alignment vertical="center"/>
    </xf>
    <xf numFmtId="0" fontId="10" fillId="12" borderId="0" xfId="0" applyFont="1" applyFill="1" applyAlignment="1">
      <alignment vertical="center"/>
    </xf>
    <xf numFmtId="0" fontId="10" fillId="13" borderId="0" xfId="0" applyFont="1" applyFill="1" applyAlignment="1">
      <alignment vertical="center"/>
    </xf>
    <xf numFmtId="0" fontId="10" fillId="14" borderId="0" xfId="0" applyFont="1" applyFill="1" applyAlignment="1">
      <alignment vertical="center"/>
    </xf>
    <xf numFmtId="0" fontId="13" fillId="15" borderId="0" xfId="0" applyFont="1" applyFill="1" applyAlignment="1">
      <alignment vertical="center"/>
    </xf>
    <xf numFmtId="0" fontId="12" fillId="16" borderId="8" xfId="0" applyFont="1" applyFill="1" applyBorder="1" applyAlignment="1">
      <alignment horizontal="center" vertical="center"/>
    </xf>
    <xf numFmtId="0" fontId="12" fillId="17" borderId="0" xfId="0" applyFont="1" applyFill="1" applyBorder="1" applyAlignment="1">
      <alignment horizontal="center" vertical="center"/>
    </xf>
    <xf numFmtId="0" fontId="5" fillId="14" borderId="0" xfId="0" applyFont="1" applyFill="1" applyBorder="1" applyAlignment="1">
      <alignment horizontal="center" vertical="center"/>
    </xf>
    <xf numFmtId="0" fontId="5" fillId="13" borderId="0" xfId="0" applyFont="1" applyFill="1" applyBorder="1" applyAlignment="1">
      <alignment horizontal="center" vertical="center"/>
    </xf>
    <xf numFmtId="0" fontId="5" fillId="18" borderId="0" xfId="0" applyFont="1" applyFill="1" applyBorder="1" applyAlignment="1">
      <alignment horizontal="center" vertical="center"/>
    </xf>
    <xf numFmtId="0" fontId="6" fillId="0" borderId="16" xfId="0" applyFont="1" applyBorder="1" applyAlignment="1">
      <alignment vertical="center"/>
    </xf>
    <xf numFmtId="1" fontId="4" fillId="20" borderId="81" xfId="0" applyNumberFormat="1" applyFont="1" applyFill="1" applyBorder="1" applyAlignment="1">
      <alignment horizontal="right" vertical="center"/>
    </xf>
    <xf numFmtId="1" fontId="4" fillId="0" borderId="82" xfId="0" applyNumberFormat="1" applyFont="1" applyFill="1" applyBorder="1" applyAlignment="1">
      <alignment horizontal="right" vertical="center"/>
    </xf>
    <xf numFmtId="1" fontId="4" fillId="20" borderId="82" xfId="0" applyNumberFormat="1" applyFont="1" applyFill="1" applyBorder="1" applyAlignment="1">
      <alignment horizontal="right" vertical="center"/>
    </xf>
    <xf numFmtId="1" fontId="4" fillId="0" borderId="83" xfId="0" applyNumberFormat="1" applyFont="1" applyFill="1" applyBorder="1" applyAlignment="1">
      <alignment horizontal="right" vertical="center"/>
    </xf>
    <xf numFmtId="0" fontId="9" fillId="0" borderId="65" xfId="0" applyFont="1" applyBorder="1" applyAlignment="1">
      <alignment horizontal="center" vertical="center"/>
    </xf>
    <xf numFmtId="0" fontId="9" fillId="38" borderId="65" xfId="0" applyFont="1" applyFill="1" applyBorder="1" applyAlignment="1">
      <alignment vertical="center"/>
    </xf>
    <xf numFmtId="0" fontId="10" fillId="11" borderId="84" xfId="0" applyFont="1" applyFill="1" applyBorder="1" applyAlignment="1">
      <alignment vertical="center"/>
    </xf>
    <xf numFmtId="0" fontId="10" fillId="22" borderId="84" xfId="0" applyFont="1" applyFill="1" applyBorder="1" applyAlignment="1">
      <alignment vertical="center"/>
    </xf>
    <xf numFmtId="0" fontId="10" fillId="23" borderId="84" xfId="0" applyFont="1" applyFill="1" applyBorder="1" applyAlignment="1">
      <alignment vertical="center"/>
    </xf>
    <xf numFmtId="0" fontId="10" fillId="12" borderId="84" xfId="0" applyFont="1" applyFill="1" applyBorder="1" applyAlignment="1">
      <alignment vertical="center"/>
    </xf>
    <xf numFmtId="0" fontId="11" fillId="13" borderId="84" xfId="0" applyFont="1" applyFill="1" applyBorder="1" applyAlignment="1">
      <alignment vertical="center"/>
    </xf>
    <xf numFmtId="0" fontId="10" fillId="14" borderId="84" xfId="0" applyFont="1" applyFill="1" applyBorder="1" applyAlignment="1">
      <alignment vertical="center"/>
    </xf>
    <xf numFmtId="0" fontId="10" fillId="15" borderId="84" xfId="0" applyFont="1" applyFill="1" applyBorder="1" applyAlignment="1">
      <alignment vertical="center"/>
    </xf>
    <xf numFmtId="0" fontId="12" fillId="16" borderId="85" xfId="0" applyFont="1" applyFill="1" applyBorder="1" applyAlignment="1">
      <alignment horizontal="center" vertical="center"/>
    </xf>
    <xf numFmtId="0" fontId="12" fillId="17" borderId="84" xfId="0" applyFont="1" applyFill="1" applyBorder="1" applyAlignment="1">
      <alignment horizontal="center" vertical="center"/>
    </xf>
    <xf numFmtId="0" fontId="12" fillId="14" borderId="84" xfId="0" applyFont="1" applyFill="1" applyBorder="1" applyAlignment="1">
      <alignment horizontal="center" vertical="center"/>
    </xf>
    <xf numFmtId="0" fontId="12" fillId="13" borderId="84" xfId="0" applyFont="1" applyFill="1" applyBorder="1" applyAlignment="1">
      <alignment horizontal="center" vertical="center"/>
    </xf>
    <xf numFmtId="0" fontId="12" fillId="18" borderId="84" xfId="0" applyFont="1" applyFill="1" applyBorder="1" applyAlignment="1">
      <alignment horizontal="center" vertical="center"/>
    </xf>
    <xf numFmtId="0" fontId="9" fillId="0" borderId="86" xfId="0" applyFont="1" applyBorder="1" applyAlignment="1">
      <alignment vertical="center"/>
    </xf>
    <xf numFmtId="0" fontId="2" fillId="0" borderId="0" xfId="0" applyFont="1" applyAlignment="1"/>
    <xf numFmtId="0" fontId="9" fillId="38" borderId="69" xfId="0" applyFont="1" applyFill="1" applyBorder="1" applyAlignment="1">
      <alignment vertical="center"/>
    </xf>
    <xf numFmtId="0" fontId="5" fillId="0" borderId="0" xfId="0" applyFont="1" applyBorder="1" applyAlignment="1">
      <alignment vertical="center"/>
    </xf>
    <xf numFmtId="0" fontId="5" fillId="18" borderId="64" xfId="0" applyFont="1" applyFill="1" applyBorder="1" applyAlignment="1">
      <alignment horizontal="center" vertical="center"/>
    </xf>
    <xf numFmtId="0" fontId="13" fillId="12" borderId="66" xfId="0" applyFont="1" applyFill="1" applyBorder="1" applyAlignment="1">
      <alignment vertical="center"/>
    </xf>
    <xf numFmtId="0" fontId="5" fillId="18" borderId="49" xfId="0" applyFont="1" applyFill="1" applyBorder="1" applyAlignment="1">
      <alignment horizontal="center" vertical="center"/>
    </xf>
    <xf numFmtId="0" fontId="9" fillId="38" borderId="75" xfId="0" applyFont="1" applyFill="1" applyBorder="1" applyAlignment="1">
      <alignment vertical="center"/>
    </xf>
    <xf numFmtId="0" fontId="13" fillId="12" borderId="4" xfId="0" applyFont="1" applyFill="1" applyBorder="1" applyAlignment="1">
      <alignment vertical="center"/>
    </xf>
    <xf numFmtId="0" fontId="11" fillId="13" borderId="4" xfId="0" applyFont="1" applyFill="1" applyBorder="1" applyAlignment="1">
      <alignment vertical="center"/>
    </xf>
    <xf numFmtId="0" fontId="11" fillId="14" borderId="4" xfId="0" applyFont="1" applyFill="1" applyBorder="1" applyAlignment="1">
      <alignment vertical="center"/>
    </xf>
    <xf numFmtId="0" fontId="9" fillId="39" borderId="64" xfId="0" applyFont="1" applyFill="1" applyBorder="1" applyAlignment="1">
      <alignment vertical="center"/>
    </xf>
    <xf numFmtId="0" fontId="9" fillId="40" borderId="69" xfId="0" applyFont="1" applyFill="1" applyBorder="1" applyAlignment="1">
      <alignment vertical="center"/>
    </xf>
    <xf numFmtId="0" fontId="9" fillId="41" borderId="69" xfId="0" applyFont="1" applyFill="1" applyBorder="1" applyAlignment="1">
      <alignment vertical="center"/>
    </xf>
    <xf numFmtId="0" fontId="9" fillId="39" borderId="69" xfId="0" applyFont="1" applyFill="1" applyBorder="1" applyAlignment="1">
      <alignment vertical="center"/>
    </xf>
    <xf numFmtId="0" fontId="9" fillId="0" borderId="27" xfId="0" applyFont="1" applyBorder="1" applyAlignment="1">
      <alignment horizontal="center" vertical="center"/>
    </xf>
    <xf numFmtId="0" fontId="9" fillId="40" borderId="80" xfId="0" applyFont="1" applyFill="1" applyBorder="1" applyAlignment="1">
      <alignment vertical="center"/>
    </xf>
    <xf numFmtId="0" fontId="11" fillId="11" borderId="0" xfId="0" applyFont="1" applyFill="1" applyAlignment="1">
      <alignment vertical="center"/>
    </xf>
    <xf numFmtId="0" fontId="11" fillId="23" borderId="0" xfId="0" applyFont="1" applyFill="1" applyAlignment="1">
      <alignment vertical="center"/>
    </xf>
    <xf numFmtId="0" fontId="11" fillId="13" borderId="0" xfId="0" applyFont="1" applyFill="1" applyAlignment="1">
      <alignment vertical="center"/>
    </xf>
    <xf numFmtId="0" fontId="10" fillId="15" borderId="0" xfId="0" applyFont="1" applyFill="1" applyAlignment="1">
      <alignment vertical="center"/>
    </xf>
    <xf numFmtId="0" fontId="12" fillId="14" borderId="0" xfId="0" applyFont="1" applyFill="1" applyBorder="1" applyAlignment="1">
      <alignment horizontal="center" vertical="center"/>
    </xf>
    <xf numFmtId="0" fontId="12" fillId="13" borderId="0" xfId="0" applyFont="1" applyFill="1" applyBorder="1" applyAlignment="1">
      <alignment horizontal="center" vertical="center"/>
    </xf>
    <xf numFmtId="0" fontId="12" fillId="18" borderId="0" xfId="0" applyFont="1" applyFill="1" applyBorder="1" applyAlignment="1">
      <alignment horizontal="center" vertical="center"/>
    </xf>
    <xf numFmtId="0" fontId="9" fillId="0" borderId="16" xfId="0" applyFont="1" applyBorder="1" applyAlignment="1">
      <alignment vertical="center"/>
    </xf>
    <xf numFmtId="0" fontId="9" fillId="41" borderId="65" xfId="0" applyFont="1" applyFill="1" applyBorder="1" applyAlignment="1">
      <alignment vertical="center"/>
    </xf>
    <xf numFmtId="0" fontId="11" fillId="23" borderId="84" xfId="0" applyFont="1" applyFill="1" applyBorder="1" applyAlignment="1">
      <alignment vertical="center"/>
    </xf>
    <xf numFmtId="0" fontId="11" fillId="14" borderId="84" xfId="0" applyFont="1" applyFill="1" applyBorder="1" applyAlignment="1">
      <alignment vertical="center"/>
    </xf>
    <xf numFmtId="0" fontId="5" fillId="14" borderId="84" xfId="0" applyFont="1" applyFill="1" applyBorder="1" applyAlignment="1">
      <alignment horizontal="center" vertical="center"/>
    </xf>
    <xf numFmtId="0" fontId="5" fillId="13" borderId="84" xfId="0" applyFont="1" applyFill="1" applyBorder="1" applyAlignment="1">
      <alignment horizontal="center" vertical="center"/>
    </xf>
    <xf numFmtId="0" fontId="9" fillId="18" borderId="64" xfId="0" applyFont="1" applyFill="1" applyBorder="1" applyAlignment="1">
      <alignment horizontal="center" vertical="center"/>
    </xf>
    <xf numFmtId="0" fontId="13" fillId="12" borderId="66" xfId="0" applyFont="1" applyFill="1" applyBorder="1" applyAlignment="1">
      <alignment horizontal="right" vertical="center"/>
    </xf>
    <xf numFmtId="0" fontId="9" fillId="42" borderId="69" xfId="0" applyFont="1" applyFill="1" applyBorder="1" applyAlignment="1">
      <alignment vertical="center"/>
    </xf>
    <xf numFmtId="0" fontId="11" fillId="11" borderId="66" xfId="0" applyFont="1" applyFill="1" applyBorder="1" applyAlignment="1">
      <alignment vertical="center"/>
    </xf>
    <xf numFmtId="0" fontId="5" fillId="0" borderId="49" xfId="0" applyFont="1" applyBorder="1" applyAlignment="1">
      <alignment horizontal="center" vertical="center"/>
    </xf>
    <xf numFmtId="0" fontId="9" fillId="42" borderId="75" xfId="0" applyFont="1" applyFill="1" applyBorder="1" applyAlignment="1">
      <alignment vertical="center"/>
    </xf>
    <xf numFmtId="0" fontId="13" fillId="13" borderId="4" xfId="0" applyFont="1" applyFill="1" applyBorder="1" applyAlignment="1">
      <alignment vertical="center"/>
    </xf>
    <xf numFmtId="0" fontId="13" fillId="14" borderId="4" xfId="0" applyFont="1" applyFill="1" applyBorder="1" applyAlignment="1">
      <alignment vertical="center"/>
    </xf>
    <xf numFmtId="0" fontId="13" fillId="15" borderId="4" xfId="0" applyFont="1" applyFill="1" applyBorder="1" applyAlignment="1">
      <alignment vertical="center"/>
    </xf>
    <xf numFmtId="0" fontId="9" fillId="41" borderId="64" xfId="0" applyFont="1" applyFill="1" applyBorder="1" applyAlignment="1">
      <alignment vertical="center"/>
    </xf>
    <xf numFmtId="0" fontId="9" fillId="39" borderId="80" xfId="0" applyFont="1" applyFill="1" applyBorder="1" applyAlignment="1">
      <alignment vertical="center"/>
    </xf>
    <xf numFmtId="0" fontId="9" fillId="35" borderId="65" xfId="0" applyFont="1" applyFill="1" applyBorder="1" applyAlignment="1">
      <alignment vertical="center"/>
    </xf>
    <xf numFmtId="0" fontId="11" fillId="11" borderId="84" xfId="0" applyFont="1" applyFill="1" applyBorder="1" applyAlignment="1">
      <alignment vertical="center"/>
    </xf>
    <xf numFmtId="0" fontId="9" fillId="43" borderId="69" xfId="0" applyFont="1" applyFill="1" applyBorder="1" applyAlignment="1">
      <alignment vertical="center"/>
    </xf>
    <xf numFmtId="0" fontId="9" fillId="44" borderId="69" xfId="0" applyFont="1" applyFill="1" applyBorder="1" applyAlignment="1">
      <alignment vertical="center"/>
    </xf>
    <xf numFmtId="0" fontId="12" fillId="14" borderId="4" xfId="0" applyFont="1" applyFill="1" applyBorder="1" applyAlignment="1">
      <alignment horizontal="center" vertical="center"/>
    </xf>
    <xf numFmtId="0" fontId="0" fillId="0" borderId="0" xfId="0" applyFill="1" applyBorder="1" applyAlignment="1">
      <alignment wrapText="1"/>
    </xf>
    <xf numFmtId="0" fontId="9" fillId="41" borderId="80" xfId="0" applyFont="1" applyFill="1" applyBorder="1" applyAlignment="1">
      <alignment vertical="center"/>
    </xf>
    <xf numFmtId="0" fontId="13" fillId="13" borderId="0" xfId="0" applyFont="1" applyFill="1" applyAlignment="1">
      <alignment vertical="center"/>
    </xf>
    <xf numFmtId="0" fontId="9" fillId="40" borderId="65" xfId="0" applyFont="1" applyFill="1" applyBorder="1" applyAlignment="1">
      <alignment vertical="center"/>
    </xf>
    <xf numFmtId="0" fontId="11" fillId="12" borderId="84" xfId="0" applyFont="1" applyFill="1" applyBorder="1" applyAlignment="1">
      <alignment vertical="center"/>
    </xf>
    <xf numFmtId="0" fontId="10" fillId="13" borderId="84" xfId="0" applyFont="1" applyFill="1" applyBorder="1" applyAlignment="1">
      <alignment vertical="center"/>
    </xf>
    <xf numFmtId="0" fontId="5" fillId="17" borderId="84" xfId="0" applyFont="1" applyFill="1" applyBorder="1" applyAlignment="1">
      <alignment horizontal="center" vertical="center"/>
    </xf>
    <xf numFmtId="0" fontId="5" fillId="18" borderId="84" xfId="0" applyFont="1" applyFill="1" applyBorder="1" applyAlignment="1">
      <alignment horizontal="center" vertical="center"/>
    </xf>
    <xf numFmtId="0" fontId="9" fillId="45" borderId="69" xfId="0" applyFont="1" applyFill="1" applyBorder="1" applyAlignment="1">
      <alignment vertical="center"/>
    </xf>
    <xf numFmtId="0" fontId="6" fillId="0" borderId="68" xfId="0" applyFont="1" applyBorder="1" applyAlignment="1">
      <alignment vertical="center" wrapText="1"/>
    </xf>
    <xf numFmtId="0" fontId="0" fillId="0" borderId="0" xfId="0" applyAlignment="1">
      <alignment vertical="center"/>
    </xf>
    <xf numFmtId="0" fontId="8" fillId="0" borderId="0" xfId="0" applyFont="1" applyFill="1" applyBorder="1" applyAlignment="1"/>
    <xf numFmtId="0" fontId="5" fillId="0" borderId="0" xfId="0" applyFont="1" applyFill="1" applyBorder="1" applyAlignment="1"/>
    <xf numFmtId="0" fontId="17" fillId="0" borderId="0" xfId="0" applyFont="1" applyFill="1" applyBorder="1" applyAlignment="1"/>
    <xf numFmtId="0" fontId="9" fillId="41" borderId="75" xfId="0" applyFont="1" applyFill="1" applyBorder="1" applyAlignment="1">
      <alignment vertical="center"/>
    </xf>
    <xf numFmtId="0" fontId="13" fillId="11" borderId="4" xfId="0" applyFont="1" applyFill="1" applyBorder="1" applyAlignment="1">
      <alignment vertical="center"/>
    </xf>
    <xf numFmtId="0" fontId="11" fillId="22" borderId="4" xfId="0" applyFont="1" applyFill="1" applyBorder="1" applyAlignment="1">
      <alignment vertical="center"/>
    </xf>
    <xf numFmtId="0" fontId="11" fillId="23" borderId="4" xfId="0" applyFont="1" applyFill="1" applyBorder="1" applyAlignment="1">
      <alignment vertical="center"/>
    </xf>
    <xf numFmtId="0" fontId="11" fillId="12" borderId="4" xfId="0" applyFont="1" applyFill="1" applyBorder="1" applyAlignment="1">
      <alignment vertical="center"/>
    </xf>
    <xf numFmtId="0" fontId="5" fillId="17" borderId="4" xfId="0" applyFont="1" applyFill="1" applyBorder="1" applyAlignment="1">
      <alignment horizontal="center" vertical="center"/>
    </xf>
    <xf numFmtId="0" fontId="6" fillId="0" borderId="18" xfId="0" applyFont="1" applyBorder="1" applyAlignment="1">
      <alignment vertical="center"/>
    </xf>
    <xf numFmtId="0" fontId="18" fillId="0" borderId="0" xfId="0" applyFont="1" applyFill="1" applyBorder="1" applyAlignment="1"/>
    <xf numFmtId="0" fontId="9" fillId="33" borderId="69" xfId="0" applyFont="1" applyFill="1" applyBorder="1" applyAlignment="1">
      <alignment vertical="center"/>
    </xf>
    <xf numFmtId="0" fontId="9" fillId="46" borderId="69" xfId="0" applyFont="1" applyFill="1" applyBorder="1" applyAlignment="1">
      <alignment vertical="center"/>
    </xf>
    <xf numFmtId="0" fontId="9" fillId="47" borderId="69" xfId="0" applyFont="1" applyFill="1" applyBorder="1" applyAlignment="1">
      <alignment vertical="center"/>
    </xf>
    <xf numFmtId="0" fontId="19" fillId="0" borderId="0" xfId="0" applyFont="1" applyFill="1" applyBorder="1" applyAlignment="1"/>
    <xf numFmtId="0" fontId="9" fillId="48" borderId="80" xfId="0" applyFont="1" applyFill="1" applyBorder="1" applyAlignment="1">
      <alignment vertical="center"/>
    </xf>
    <xf numFmtId="0" fontId="11" fillId="22" borderId="0" xfId="0" applyFont="1" applyFill="1" applyAlignment="1">
      <alignment vertical="center"/>
    </xf>
    <xf numFmtId="0" fontId="13" fillId="12" borderId="0" xfId="0" applyFont="1" applyFill="1" applyAlignment="1">
      <alignment vertical="center"/>
    </xf>
    <xf numFmtId="0" fontId="11" fillId="14" borderId="0" xfId="0" applyFont="1" applyFill="1" applyAlignment="1">
      <alignment vertical="center"/>
    </xf>
    <xf numFmtId="0" fontId="5" fillId="16" borderId="8" xfId="0" applyFont="1" applyFill="1" applyBorder="1" applyAlignment="1">
      <alignment horizontal="center" vertical="center"/>
    </xf>
    <xf numFmtId="0" fontId="9" fillId="39" borderId="65" xfId="0" applyFont="1" applyFill="1" applyBorder="1" applyAlignment="1">
      <alignment vertical="center"/>
    </xf>
    <xf numFmtId="0" fontId="9" fillId="39" borderId="75" xfId="0" applyFont="1" applyFill="1" applyBorder="1" applyAlignment="1">
      <alignment vertical="center"/>
    </xf>
    <xf numFmtId="0" fontId="9" fillId="33" borderId="64" xfId="0" applyFont="1" applyFill="1" applyBorder="1" applyAlignment="1">
      <alignment vertical="center"/>
    </xf>
    <xf numFmtId="0" fontId="7" fillId="0" borderId="0" xfId="0" applyFont="1" applyFill="1" applyBorder="1" applyAlignment="1"/>
    <xf numFmtId="0" fontId="9" fillId="49" borderId="69" xfId="0" applyFont="1" applyFill="1" applyBorder="1" applyAlignment="1">
      <alignment vertical="center"/>
    </xf>
    <xf numFmtId="0" fontId="9" fillId="33" borderId="80" xfId="0" applyFont="1" applyFill="1" applyBorder="1" applyAlignment="1">
      <alignment vertical="center"/>
    </xf>
    <xf numFmtId="0" fontId="11" fillId="12" borderId="0" xfId="0" applyFont="1" applyFill="1" applyAlignment="1">
      <alignment vertical="center"/>
    </xf>
    <xf numFmtId="0" fontId="5" fillId="17" borderId="0" xfId="0" applyFont="1" applyFill="1" applyBorder="1" applyAlignment="1">
      <alignment horizontal="center" vertical="center"/>
    </xf>
    <xf numFmtId="0" fontId="9" fillId="18" borderId="65" xfId="0" applyFont="1" applyFill="1" applyBorder="1" applyAlignment="1">
      <alignment horizontal="center" vertical="center"/>
    </xf>
    <xf numFmtId="0" fontId="9" fillId="33" borderId="65" xfId="0" applyFont="1" applyFill="1" applyBorder="1" applyAlignment="1">
      <alignment vertical="center"/>
    </xf>
    <xf numFmtId="0" fontId="13" fillId="12" borderId="84" xfId="0" applyFont="1" applyFill="1" applyBorder="1" applyAlignment="1">
      <alignment vertical="center"/>
    </xf>
    <xf numFmtId="0" fontId="9" fillId="50" borderId="69" xfId="0" applyFont="1" applyFill="1" applyBorder="1" applyAlignment="1">
      <alignment vertical="center"/>
    </xf>
    <xf numFmtId="0" fontId="9" fillId="31" borderId="75" xfId="0" applyFont="1" applyFill="1" applyBorder="1" applyAlignment="1">
      <alignment vertical="center"/>
    </xf>
    <xf numFmtId="0" fontId="9" fillId="51" borderId="19" xfId="0" applyFont="1" applyFill="1" applyBorder="1" applyAlignment="1">
      <alignment vertical="center"/>
    </xf>
    <xf numFmtId="0" fontId="9" fillId="0" borderId="16" xfId="0" applyFont="1" applyBorder="1" applyAlignment="1">
      <alignment vertical="center" wrapText="1"/>
    </xf>
    <xf numFmtId="0" fontId="20" fillId="0" borderId="0" xfId="0" applyFont="1" applyFill="1" applyBorder="1" applyAlignment="1"/>
    <xf numFmtId="1" fontId="4" fillId="20" borderId="87" xfId="0" applyNumberFormat="1" applyFont="1" applyFill="1" applyBorder="1" applyAlignment="1">
      <alignment horizontal="right" vertical="center"/>
    </xf>
    <xf numFmtId="1" fontId="4" fillId="0" borderId="88" xfId="0" applyNumberFormat="1" applyFont="1" applyFill="1" applyBorder="1" applyAlignment="1">
      <alignment horizontal="right" vertical="center"/>
    </xf>
    <xf numFmtId="1" fontId="4" fillId="20" borderId="88" xfId="0" applyNumberFormat="1" applyFont="1" applyFill="1" applyBorder="1" applyAlignment="1">
      <alignment horizontal="right" vertical="center"/>
    </xf>
    <xf numFmtId="1" fontId="4" fillId="0" borderId="89" xfId="0" applyNumberFormat="1" applyFont="1" applyFill="1" applyBorder="1" applyAlignment="1">
      <alignment horizontal="right" vertical="center"/>
    </xf>
    <xf numFmtId="0" fontId="9" fillId="0" borderId="69" xfId="0" applyFont="1" applyBorder="1" applyAlignment="1">
      <alignment horizontal="center" vertical="center"/>
    </xf>
    <xf numFmtId="0" fontId="9" fillId="52" borderId="69" xfId="0" applyFont="1" applyFill="1" applyBorder="1" applyAlignment="1">
      <alignment vertical="center"/>
    </xf>
    <xf numFmtId="0" fontId="10" fillId="11" borderId="90" xfId="0" applyFont="1" applyFill="1" applyBorder="1" applyAlignment="1">
      <alignment vertical="center"/>
    </xf>
    <xf numFmtId="0" fontId="10" fillId="22" borderId="90" xfId="0" applyFont="1" applyFill="1" applyBorder="1" applyAlignment="1">
      <alignment vertical="center"/>
    </xf>
    <xf numFmtId="0" fontId="10" fillId="23" borderId="90" xfId="0" applyFont="1" applyFill="1" applyBorder="1" applyAlignment="1">
      <alignment vertical="center"/>
    </xf>
    <xf numFmtId="0" fontId="11" fillId="12" borderId="90" xfId="0" applyFont="1" applyFill="1" applyBorder="1" applyAlignment="1">
      <alignment vertical="center"/>
    </xf>
    <xf numFmtId="0" fontId="13" fillId="13" borderId="90" xfId="0" applyFont="1" applyFill="1" applyBorder="1" applyAlignment="1">
      <alignment vertical="center"/>
    </xf>
    <xf numFmtId="0" fontId="13" fillId="14" borderId="90" xfId="0" applyFont="1" applyFill="1" applyBorder="1" applyAlignment="1">
      <alignment vertical="center"/>
    </xf>
    <xf numFmtId="0" fontId="13" fillId="15" borderId="90" xfId="0" applyFont="1" applyFill="1" applyBorder="1" applyAlignment="1">
      <alignment vertical="center"/>
    </xf>
    <xf numFmtId="0" fontId="12" fillId="16" borderId="91" xfId="0" applyFont="1" applyFill="1" applyBorder="1" applyAlignment="1">
      <alignment horizontal="center" vertical="center"/>
    </xf>
    <xf numFmtId="0" fontId="12" fillId="17" borderId="90" xfId="0" applyFont="1" applyFill="1" applyBorder="1" applyAlignment="1">
      <alignment horizontal="center" vertical="center"/>
    </xf>
    <xf numFmtId="0" fontId="12" fillId="14" borderId="90" xfId="0" applyFont="1" applyFill="1" applyBorder="1" applyAlignment="1">
      <alignment horizontal="center" vertical="center"/>
    </xf>
    <xf numFmtId="0" fontId="12" fillId="13" borderId="90" xfId="0" applyFont="1" applyFill="1" applyBorder="1" applyAlignment="1">
      <alignment horizontal="center" vertical="center"/>
    </xf>
    <xf numFmtId="0" fontId="12" fillId="18" borderId="90" xfId="0" applyFont="1" applyFill="1" applyBorder="1" applyAlignment="1">
      <alignment horizontal="center" vertical="center"/>
    </xf>
    <xf numFmtId="0" fontId="9" fillId="0" borderId="92" xfId="0" applyFont="1" applyBorder="1" applyAlignment="1">
      <alignment vertical="center"/>
    </xf>
    <xf numFmtId="0" fontId="6" fillId="0" borderId="0" xfId="0" applyFont="1" applyFill="1" applyBorder="1" applyAlignment="1"/>
    <xf numFmtId="0" fontId="9" fillId="51" borderId="69" xfId="0" applyFont="1" applyFill="1" applyBorder="1" applyAlignment="1">
      <alignment vertical="center"/>
    </xf>
    <xf numFmtId="0" fontId="9" fillId="53" borderId="69" xfId="0" applyFont="1" applyFill="1" applyBorder="1" applyAlignment="1">
      <alignment vertical="center"/>
    </xf>
    <xf numFmtId="0" fontId="9" fillId="54" borderId="80" xfId="0" applyFont="1" applyFill="1" applyBorder="1" applyAlignment="1">
      <alignment vertical="center"/>
    </xf>
    <xf numFmtId="0" fontId="4" fillId="0" borderId="64" xfId="0" applyFont="1" applyBorder="1" applyAlignment="1">
      <alignment horizontal="center" vertical="center"/>
    </xf>
    <xf numFmtId="0" fontId="9" fillId="18" borderId="49" xfId="0" applyFont="1" applyFill="1" applyBorder="1" applyAlignment="1">
      <alignment horizontal="center" vertical="center"/>
    </xf>
    <xf numFmtId="0" fontId="9" fillId="42" borderId="64" xfId="0" applyFont="1" applyFill="1" applyBorder="1" applyAlignment="1">
      <alignment vertical="center"/>
    </xf>
    <xf numFmtId="0" fontId="9" fillId="53" borderId="65" xfId="0" applyFont="1" applyFill="1" applyBorder="1" applyAlignment="1">
      <alignment vertical="center"/>
    </xf>
    <xf numFmtId="0" fontId="9" fillId="55" borderId="69" xfId="0" applyFont="1" applyFill="1" applyBorder="1" applyAlignment="1">
      <alignment vertical="center"/>
    </xf>
    <xf numFmtId="0" fontId="9" fillId="51" borderId="75" xfId="0" applyFont="1" applyFill="1" applyBorder="1" applyAlignment="1">
      <alignment vertical="center"/>
    </xf>
    <xf numFmtId="0" fontId="11" fillId="11" borderId="4" xfId="0" applyFont="1" applyFill="1" applyBorder="1" applyAlignment="1">
      <alignment vertical="center"/>
    </xf>
    <xf numFmtId="0" fontId="13" fillId="22" borderId="4" xfId="0" applyFont="1" applyFill="1" applyBorder="1" applyAlignment="1">
      <alignment vertical="center"/>
    </xf>
    <xf numFmtId="0" fontId="9" fillId="56" borderId="80" xfId="0" applyFont="1" applyFill="1" applyBorder="1" applyAlignment="1">
      <alignment vertical="center"/>
    </xf>
    <xf numFmtId="0" fontId="9" fillId="49" borderId="65" xfId="0" applyFont="1" applyFill="1" applyBorder="1" applyAlignment="1">
      <alignment vertical="center"/>
    </xf>
    <xf numFmtId="0" fontId="0" fillId="0" borderId="0" xfId="0" applyBorder="1" applyAlignment="1">
      <alignment vertical="center"/>
    </xf>
    <xf numFmtId="0" fontId="9" fillId="49" borderId="75" xfId="0" applyFont="1" applyFill="1" applyBorder="1" applyAlignment="1">
      <alignment vertical="center"/>
    </xf>
    <xf numFmtId="0" fontId="9" fillId="49" borderId="64" xfId="0" applyFont="1" applyFill="1" applyBorder="1" applyAlignment="1">
      <alignment vertical="center"/>
    </xf>
    <xf numFmtId="0" fontId="9" fillId="0" borderId="68" xfId="0" applyFont="1" applyBorder="1" applyAlignment="1">
      <alignment vertical="center" wrapText="1"/>
    </xf>
    <xf numFmtId="0" fontId="5" fillId="18" borderId="27" xfId="0" applyFont="1" applyFill="1" applyBorder="1" applyAlignment="1">
      <alignment horizontal="center" vertical="center"/>
    </xf>
    <xf numFmtId="0" fontId="9" fillId="49" borderId="80" xfId="0" applyFont="1" applyFill="1" applyBorder="1" applyAlignment="1">
      <alignment vertical="center"/>
    </xf>
    <xf numFmtId="0" fontId="9" fillId="57" borderId="65" xfId="0" applyFont="1" applyFill="1" applyBorder="1" applyAlignment="1">
      <alignment vertical="center"/>
    </xf>
    <xf numFmtId="0" fontId="9" fillId="57" borderId="69" xfId="0" applyFont="1" applyFill="1" applyBorder="1" applyAlignment="1">
      <alignment vertical="center"/>
    </xf>
    <xf numFmtId="0" fontId="9" fillId="57" borderId="75" xfId="0" applyFont="1" applyFill="1" applyBorder="1" applyAlignment="1">
      <alignment vertical="center"/>
    </xf>
    <xf numFmtId="0" fontId="9" fillId="50" borderId="64" xfId="0" applyFont="1" applyFill="1" applyBorder="1" applyAlignment="1">
      <alignment vertical="center"/>
    </xf>
    <xf numFmtId="0" fontId="9" fillId="58" borderId="69" xfId="0" applyFont="1" applyFill="1" applyBorder="1" applyAlignment="1">
      <alignment vertical="center"/>
    </xf>
    <xf numFmtId="0" fontId="9" fillId="59" borderId="69" xfId="0" applyFont="1" applyFill="1" applyBorder="1" applyAlignment="1">
      <alignment vertical="center"/>
    </xf>
    <xf numFmtId="0" fontId="5" fillId="0" borderId="27" xfId="0" applyFont="1" applyBorder="1" applyAlignment="1">
      <alignment horizontal="center" vertical="center" wrapText="1"/>
    </xf>
    <xf numFmtId="0" fontId="9" fillId="50" borderId="80" xfId="0" applyFont="1" applyFill="1" applyBorder="1" applyAlignment="1">
      <alignment vertical="center"/>
    </xf>
    <xf numFmtId="0" fontId="6" fillId="0" borderId="16" xfId="0" applyFont="1" applyBorder="1" applyAlignment="1">
      <alignment vertical="center" wrapText="1"/>
    </xf>
    <xf numFmtId="0" fontId="9" fillId="58" borderId="75" xfId="0" applyFont="1" applyFill="1" applyBorder="1" applyAlignment="1">
      <alignment vertical="center"/>
    </xf>
    <xf numFmtId="0" fontId="11" fillId="15" borderId="4" xfId="0" applyFont="1" applyFill="1" applyBorder="1" applyAlignment="1">
      <alignment vertical="center"/>
    </xf>
    <xf numFmtId="0" fontId="9" fillId="59" borderId="64" xfId="0" applyFont="1" applyFill="1" applyBorder="1" applyAlignment="1">
      <alignment vertical="center"/>
    </xf>
    <xf numFmtId="0" fontId="9" fillId="61" borderId="69" xfId="0" applyFont="1" applyFill="1" applyBorder="1" applyAlignment="1">
      <alignment vertical="center"/>
    </xf>
    <xf numFmtId="0" fontId="9" fillId="58" borderId="80" xfId="0" applyFont="1" applyFill="1" applyBorder="1" applyAlignment="1">
      <alignment vertical="center"/>
    </xf>
    <xf numFmtId="0" fontId="11" fillId="15" borderId="0" xfId="0" applyFont="1" applyFill="1" applyAlignment="1">
      <alignment vertical="center"/>
    </xf>
    <xf numFmtId="0" fontId="9" fillId="59" borderId="65" xfId="0" applyFont="1" applyFill="1" applyBorder="1" applyAlignment="1">
      <alignment vertical="center"/>
    </xf>
    <xf numFmtId="0" fontId="13" fillId="13" borderId="84" xfId="0" applyFont="1" applyFill="1" applyBorder="1" applyAlignment="1">
      <alignment vertical="center"/>
    </xf>
    <xf numFmtId="0" fontId="13" fillId="14" borderId="84" xfId="0" applyFont="1" applyFill="1" applyBorder="1" applyAlignment="1">
      <alignment vertical="center"/>
    </xf>
    <xf numFmtId="0" fontId="9" fillId="62" borderId="69" xfId="0" applyFont="1" applyFill="1" applyBorder="1" applyAlignment="1">
      <alignment vertical="center"/>
    </xf>
    <xf numFmtId="0" fontId="9" fillId="54" borderId="69" xfId="0" applyFont="1" applyFill="1" applyBorder="1" applyAlignment="1">
      <alignment vertical="center"/>
    </xf>
    <xf numFmtId="0" fontId="9" fillId="62" borderId="75" xfId="0" applyFont="1" applyFill="1" applyBorder="1" applyAlignment="1">
      <alignment vertical="center"/>
    </xf>
    <xf numFmtId="0" fontId="9" fillId="64" borderId="64" xfId="0" applyFont="1" applyFill="1" applyBorder="1" applyAlignment="1">
      <alignment vertical="center"/>
    </xf>
    <xf numFmtId="0" fontId="9" fillId="55" borderId="80" xfId="0" applyFont="1" applyFill="1" applyBorder="1" applyAlignment="1">
      <alignment vertical="center"/>
    </xf>
    <xf numFmtId="0" fontId="5" fillId="0" borderId="65" xfId="0" applyFont="1" applyBorder="1" applyAlignment="1">
      <alignment horizontal="center" vertical="center"/>
    </xf>
    <xf numFmtId="0" fontId="9" fillId="65" borderId="65" xfId="0" applyFont="1" applyFill="1" applyBorder="1" applyAlignment="1">
      <alignment vertical="center"/>
    </xf>
    <xf numFmtId="0" fontId="6" fillId="0" borderId="86" xfId="0" applyFont="1" applyBorder="1" applyAlignment="1">
      <alignment vertical="center"/>
    </xf>
    <xf numFmtId="0" fontId="9" fillId="65" borderId="69" xfId="0" applyFont="1" applyFill="1" applyBorder="1" applyAlignment="1">
      <alignment vertical="center"/>
    </xf>
    <xf numFmtId="0" fontId="9" fillId="66" borderId="75" xfId="0" applyFont="1" applyFill="1" applyBorder="1" applyAlignment="1">
      <alignment vertical="center"/>
    </xf>
    <xf numFmtId="0" fontId="5" fillId="16" borderId="17" xfId="0" applyFont="1" applyFill="1" applyBorder="1" applyAlignment="1">
      <alignment horizontal="center" vertical="center"/>
    </xf>
    <xf numFmtId="0" fontId="9" fillId="66" borderId="64" xfId="0" applyFont="1" applyFill="1" applyBorder="1" applyAlignment="1">
      <alignment vertical="center"/>
    </xf>
    <xf numFmtId="0" fontId="9" fillId="66" borderId="69" xfId="0" applyFont="1" applyFill="1" applyBorder="1" applyAlignment="1">
      <alignment vertical="center"/>
    </xf>
    <xf numFmtId="0" fontId="9" fillId="66" borderId="80" xfId="0" applyFont="1" applyFill="1" applyBorder="1" applyAlignment="1">
      <alignment vertical="center"/>
    </xf>
    <xf numFmtId="0" fontId="9" fillId="52" borderId="65" xfId="0" applyFont="1" applyFill="1" applyBorder="1" applyAlignment="1">
      <alignment vertical="center"/>
    </xf>
    <xf numFmtId="0" fontId="13" fillId="15" borderId="84" xfId="0" applyFont="1" applyFill="1" applyBorder="1" applyAlignment="1">
      <alignment vertical="center"/>
    </xf>
    <xf numFmtId="0" fontId="9" fillId="50" borderId="93" xfId="0" applyFont="1" applyFill="1" applyBorder="1" applyAlignment="1">
      <alignment vertical="center"/>
    </xf>
    <xf numFmtId="0" fontId="10" fillId="11" borderId="94" xfId="0" applyFont="1" applyFill="1" applyBorder="1" applyAlignment="1">
      <alignment vertical="center"/>
    </xf>
    <xf numFmtId="0" fontId="9" fillId="0" borderId="95" xfId="0" applyFont="1" applyBorder="1" applyAlignment="1">
      <alignment vertical="center"/>
    </xf>
    <xf numFmtId="0" fontId="9" fillId="30" borderId="64" xfId="0" applyFont="1" applyFill="1" applyBorder="1" applyAlignment="1">
      <alignment vertical="center"/>
    </xf>
    <xf numFmtId="0" fontId="10" fillId="11" borderId="96" xfId="0" applyFont="1" applyFill="1" applyBorder="1" applyAlignment="1">
      <alignment vertical="center"/>
    </xf>
    <xf numFmtId="0" fontId="10" fillId="22" borderId="96" xfId="0" applyFont="1" applyFill="1" applyBorder="1" applyAlignment="1">
      <alignment vertical="center"/>
    </xf>
    <xf numFmtId="0" fontId="10" fillId="12" borderId="96" xfId="0" applyFont="1" applyFill="1" applyBorder="1" applyAlignment="1">
      <alignment vertical="center"/>
    </xf>
    <xf numFmtId="0" fontId="10" fillId="13" borderId="96" xfId="0" applyFont="1" applyFill="1" applyBorder="1" applyAlignment="1">
      <alignment vertical="center"/>
    </xf>
    <xf numFmtId="0" fontId="11" fillId="12" borderId="96" xfId="0" applyFont="1" applyFill="1" applyBorder="1" applyAlignment="1">
      <alignment vertical="center"/>
    </xf>
    <xf numFmtId="0" fontId="11" fillId="13" borderId="96" xfId="0" applyFont="1" applyFill="1" applyBorder="1" applyAlignment="1">
      <alignment vertical="center"/>
    </xf>
    <xf numFmtId="0" fontId="9" fillId="30" borderId="75" xfId="0" applyFont="1" applyFill="1" applyBorder="1" applyAlignment="1">
      <alignment vertical="center"/>
    </xf>
    <xf numFmtId="0" fontId="10" fillId="11" borderId="97" xfId="0" applyFont="1" applyFill="1" applyBorder="1" applyAlignment="1">
      <alignment vertical="center"/>
    </xf>
    <xf numFmtId="0" fontId="10" fillId="22" borderId="97" xfId="0" applyFont="1" applyFill="1" applyBorder="1" applyAlignment="1">
      <alignment vertical="center"/>
    </xf>
    <xf numFmtId="0" fontId="10" fillId="12" borderId="97" xfId="0" applyFont="1" applyFill="1" applyBorder="1" applyAlignment="1">
      <alignment vertical="center"/>
    </xf>
    <xf numFmtId="0" fontId="10" fillId="13" borderId="97" xfId="0" applyFont="1" applyFill="1" applyBorder="1" applyAlignment="1">
      <alignment vertical="center"/>
    </xf>
    <xf numFmtId="0" fontId="9" fillId="65" borderId="64" xfId="0" applyFont="1" applyFill="1" applyBorder="1" applyAlignment="1">
      <alignment vertical="center"/>
    </xf>
    <xf numFmtId="0" fontId="13" fillId="12" borderId="96" xfId="0" applyFont="1" applyFill="1" applyBorder="1" applyAlignment="1">
      <alignment vertical="center"/>
    </xf>
    <xf numFmtId="0" fontId="13" fillId="13" borderId="96" xfId="0" applyFont="1" applyFill="1" applyBorder="1" applyAlignment="1">
      <alignment vertical="center"/>
    </xf>
    <xf numFmtId="0" fontId="13" fillId="15" borderId="68" xfId="0" applyFont="1" applyFill="1" applyBorder="1" applyAlignment="1">
      <alignment vertical="center"/>
    </xf>
    <xf numFmtId="0" fontId="12" fillId="16" borderId="66" xfId="0" applyFont="1" applyFill="1" applyBorder="1" applyAlignment="1">
      <alignment horizontal="center" vertical="center"/>
    </xf>
    <xf numFmtId="0" fontId="5" fillId="69" borderId="68" xfId="0" applyFont="1" applyFill="1" applyBorder="1" applyAlignment="1">
      <alignment horizontal="center" vertical="center"/>
    </xf>
    <xf numFmtId="0" fontId="13" fillId="11" borderId="96" xfId="0" applyFont="1" applyFill="1" applyBorder="1" applyAlignment="1">
      <alignment horizontal="right" vertical="center"/>
    </xf>
    <xf numFmtId="0" fontId="13" fillId="22" borderId="96" xfId="0" applyFont="1" applyFill="1" applyBorder="1" applyAlignment="1">
      <alignment horizontal="right" vertical="center"/>
    </xf>
    <xf numFmtId="0" fontId="13" fillId="23" borderId="66" xfId="0" applyFont="1" applyFill="1" applyBorder="1" applyAlignment="1">
      <alignment horizontal="right" vertical="center"/>
    </xf>
    <xf numFmtId="0" fontId="13" fillId="12" borderId="0" xfId="0" applyFont="1" applyFill="1"/>
    <xf numFmtId="0" fontId="13" fillId="13" borderId="0" xfId="0" applyFont="1" applyFill="1"/>
    <xf numFmtId="0" fontId="13" fillId="14" borderId="0" xfId="0" applyFont="1" applyFill="1"/>
    <xf numFmtId="0" fontId="13" fillId="15" borderId="16" xfId="0" applyFont="1" applyFill="1" applyBorder="1"/>
    <xf numFmtId="0" fontId="5" fillId="16" borderId="66" xfId="0" applyFont="1" applyFill="1" applyBorder="1" applyAlignment="1">
      <alignment horizontal="center" vertical="center"/>
    </xf>
    <xf numFmtId="0" fontId="10" fillId="15" borderId="68" xfId="0" applyFont="1" applyFill="1" applyBorder="1" applyAlignment="1">
      <alignment vertical="center"/>
    </xf>
    <xf numFmtId="0" fontId="9" fillId="70" borderId="69" xfId="0" applyFont="1" applyFill="1" applyBorder="1" applyAlignment="1">
      <alignment vertical="center"/>
    </xf>
    <xf numFmtId="0" fontId="11" fillId="11" borderId="96" xfId="0" applyFont="1" applyFill="1" applyBorder="1" applyAlignment="1">
      <alignment vertical="center"/>
    </xf>
    <xf numFmtId="0" fontId="13" fillId="11" borderId="96" xfId="0" applyFont="1" applyFill="1" applyBorder="1" applyAlignment="1">
      <alignment vertical="center"/>
    </xf>
    <xf numFmtId="0" fontId="13" fillId="22" borderId="96" xfId="0" applyFont="1" applyFill="1" applyBorder="1" applyAlignment="1">
      <alignment vertical="center"/>
    </xf>
    <xf numFmtId="0" fontId="11" fillId="22" borderId="96" xfId="0" applyFont="1" applyFill="1" applyBorder="1" applyAlignment="1">
      <alignment vertical="center"/>
    </xf>
    <xf numFmtId="0" fontId="11" fillId="15" borderId="68" xfId="0" applyFont="1" applyFill="1" applyBorder="1" applyAlignment="1">
      <alignment vertical="center"/>
    </xf>
    <xf numFmtId="0" fontId="11" fillId="22" borderId="97" xfId="0" applyFont="1" applyFill="1" applyBorder="1" applyAlignment="1">
      <alignment vertical="center"/>
    </xf>
    <xf numFmtId="0" fontId="11" fillId="13" borderId="97" xfId="0" applyFont="1" applyFill="1" applyBorder="1" applyAlignment="1">
      <alignment vertical="center"/>
    </xf>
    <xf numFmtId="0" fontId="10" fillId="15" borderId="18" xfId="0" applyFont="1" applyFill="1" applyBorder="1" applyAlignment="1">
      <alignment vertical="center"/>
    </xf>
    <xf numFmtId="0" fontId="12" fillId="16" borderId="4" xfId="0" applyFont="1" applyFill="1" applyBorder="1" applyAlignment="1">
      <alignment horizontal="center" vertical="center"/>
    </xf>
    <xf numFmtId="0" fontId="9" fillId="66" borderId="65" xfId="0" applyFont="1" applyFill="1" applyBorder="1" applyAlignment="1">
      <alignment vertical="center"/>
    </xf>
    <xf numFmtId="0" fontId="13" fillId="12" borderId="97" xfId="0" applyFont="1" applyFill="1" applyBorder="1" applyAlignment="1">
      <alignment vertical="center"/>
    </xf>
    <xf numFmtId="0" fontId="9" fillId="71" borderId="65" xfId="0" applyFont="1" applyFill="1" applyBorder="1" applyAlignment="1">
      <alignment vertical="center"/>
    </xf>
    <xf numFmtId="0" fontId="9" fillId="71" borderId="69" xfId="0" applyFont="1" applyFill="1" applyBorder="1" applyAlignment="1">
      <alignment vertical="center"/>
    </xf>
    <xf numFmtId="0" fontId="9" fillId="72" borderId="69" xfId="0" applyFont="1" applyFill="1" applyBorder="1" applyAlignment="1">
      <alignment vertical="center"/>
    </xf>
    <xf numFmtId="0" fontId="9" fillId="73" borderId="69" xfId="0" applyFont="1" applyFill="1" applyBorder="1" applyAlignment="1">
      <alignment vertical="center"/>
    </xf>
    <xf numFmtId="0" fontId="9" fillId="71" borderId="75" xfId="0" applyFont="1" applyFill="1" applyBorder="1" applyAlignment="1">
      <alignment vertical="center"/>
    </xf>
    <xf numFmtId="0" fontId="10" fillId="11" borderId="102" xfId="0" applyFont="1" applyFill="1" applyBorder="1" applyAlignment="1">
      <alignment vertical="center"/>
    </xf>
    <xf numFmtId="0" fontId="9" fillId="37" borderId="91" xfId="0" applyFont="1" applyFill="1" applyBorder="1" applyAlignment="1">
      <alignment vertical="center"/>
    </xf>
    <xf numFmtId="0" fontId="13" fillId="12" borderId="90" xfId="0" applyFont="1" applyFill="1" applyBorder="1" applyAlignment="1">
      <alignment vertical="center"/>
    </xf>
    <xf numFmtId="0" fontId="11" fillId="13" borderId="90" xfId="0" applyFont="1" applyFill="1" applyBorder="1" applyAlignment="1">
      <alignment vertical="center"/>
    </xf>
    <xf numFmtId="0" fontId="11" fillId="11" borderId="109" xfId="0" applyFont="1" applyFill="1" applyBorder="1" applyAlignment="1">
      <alignment vertical="center"/>
    </xf>
    <xf numFmtId="0" fontId="10" fillId="12" borderId="66" xfId="0" applyFont="1" applyFill="1" applyBorder="1" applyAlignment="1">
      <alignment horizontal="right" vertical="center"/>
    </xf>
    <xf numFmtId="0" fontId="9" fillId="75" borderId="8" xfId="0" applyFont="1" applyFill="1" applyBorder="1" applyAlignment="1">
      <alignment vertical="center"/>
    </xf>
    <xf numFmtId="0" fontId="13" fillId="23" borderId="90" xfId="0" applyFont="1" applyFill="1" applyBorder="1" applyAlignment="1">
      <alignment vertical="center"/>
    </xf>
    <xf numFmtId="0" fontId="11" fillId="14" borderId="90" xfId="0" applyFont="1" applyFill="1" applyBorder="1" applyAlignment="1">
      <alignment vertical="center"/>
    </xf>
    <xf numFmtId="0" fontId="9" fillId="30" borderId="91" xfId="0" applyFont="1" applyFill="1" applyBorder="1" applyAlignment="1">
      <alignment vertical="center"/>
    </xf>
    <xf numFmtId="0" fontId="9" fillId="66" borderId="91" xfId="0" applyFont="1" applyFill="1" applyBorder="1" applyAlignment="1">
      <alignment vertical="center"/>
    </xf>
    <xf numFmtId="0" fontId="13" fillId="22" borderId="90" xfId="0" applyFont="1" applyFill="1" applyBorder="1" applyAlignment="1">
      <alignment vertical="center"/>
    </xf>
    <xf numFmtId="0" fontId="11" fillId="23" borderId="90" xfId="0" applyFont="1" applyFill="1" applyBorder="1" applyAlignment="1">
      <alignment vertical="center"/>
    </xf>
    <xf numFmtId="1" fontId="4" fillId="20" borderId="110" xfId="0" applyNumberFormat="1" applyFont="1" applyFill="1" applyBorder="1" applyAlignment="1">
      <alignment horizontal="right" vertical="center"/>
    </xf>
    <xf numFmtId="1" fontId="4" fillId="0" borderId="111" xfId="0" applyNumberFormat="1" applyFont="1" applyFill="1" applyBorder="1" applyAlignment="1">
      <alignment horizontal="right" vertical="center"/>
    </xf>
    <xf numFmtId="1" fontId="4" fillId="20" borderId="111" xfId="0" applyNumberFormat="1" applyFont="1" applyFill="1" applyBorder="1" applyAlignment="1">
      <alignment horizontal="right" vertical="center"/>
    </xf>
    <xf numFmtId="1" fontId="4" fillId="0" borderId="112" xfId="0" applyNumberFormat="1" applyFont="1" applyFill="1" applyBorder="1" applyAlignment="1">
      <alignment horizontal="right" vertical="center"/>
    </xf>
    <xf numFmtId="0" fontId="10" fillId="11" borderId="113" xfId="0" applyFont="1" applyFill="1" applyBorder="1" applyAlignment="1">
      <alignment vertical="center"/>
    </xf>
    <xf numFmtId="0" fontId="10" fillId="11" borderId="117" xfId="0" applyFont="1" applyFill="1" applyBorder="1" applyAlignment="1">
      <alignment vertical="center"/>
    </xf>
    <xf numFmtId="0" fontId="10" fillId="22" borderId="100" xfId="0" applyFont="1" applyFill="1" applyBorder="1" applyAlignment="1">
      <alignment vertical="center"/>
    </xf>
    <xf numFmtId="0" fontId="10" fillId="23" borderId="100" xfId="0" applyFont="1" applyFill="1" applyBorder="1" applyAlignment="1">
      <alignment vertical="center"/>
    </xf>
    <xf numFmtId="0" fontId="10" fillId="12" borderId="100" xfId="0" applyFont="1" applyFill="1" applyBorder="1" applyAlignment="1">
      <alignment vertical="center"/>
    </xf>
    <xf numFmtId="0" fontId="10" fillId="13" borderId="100" xfId="0" applyFont="1" applyFill="1" applyBorder="1" applyAlignment="1">
      <alignment vertical="center"/>
    </xf>
    <xf numFmtId="0" fontId="10" fillId="14" borderId="100" xfId="0" applyFont="1" applyFill="1" applyBorder="1" applyAlignment="1">
      <alignment vertical="center"/>
    </xf>
    <xf numFmtId="0" fontId="10" fillId="15" borderId="100" xfId="0" applyFont="1" applyFill="1" applyBorder="1" applyAlignment="1">
      <alignment vertical="center"/>
    </xf>
    <xf numFmtId="0" fontId="9" fillId="70" borderId="8" xfId="0" applyFont="1" applyFill="1" applyBorder="1" applyAlignment="1">
      <alignment vertical="center"/>
    </xf>
    <xf numFmtId="0" fontId="9" fillId="65" borderId="99" xfId="0" applyFont="1" applyFill="1" applyBorder="1" applyAlignment="1">
      <alignment vertical="center"/>
    </xf>
    <xf numFmtId="0" fontId="13" fillId="12" borderId="100" xfId="0" applyFont="1" applyFill="1" applyBorder="1" applyAlignment="1">
      <alignment vertical="center"/>
    </xf>
    <xf numFmtId="0" fontId="13" fillId="13" borderId="100" xfId="0" applyFont="1" applyFill="1" applyBorder="1" applyAlignment="1">
      <alignment vertical="center"/>
    </xf>
    <xf numFmtId="0" fontId="13" fillId="14" borderId="100" xfId="0" applyFont="1" applyFill="1" applyBorder="1" applyAlignment="1">
      <alignment vertical="center"/>
    </xf>
    <xf numFmtId="0" fontId="13" fillId="15" borderId="100" xfId="0" applyFont="1" applyFill="1" applyBorder="1" applyAlignment="1">
      <alignment vertical="center"/>
    </xf>
    <xf numFmtId="0" fontId="9" fillId="0" borderId="121" xfId="0" applyFont="1" applyBorder="1" applyAlignment="1">
      <alignment horizontal="center" vertical="center"/>
    </xf>
    <xf numFmtId="0" fontId="9" fillId="71" borderId="122" xfId="0" applyFont="1" applyFill="1" applyBorder="1" applyAlignment="1">
      <alignment vertical="center"/>
    </xf>
    <xf numFmtId="0" fontId="10" fillId="11" borderId="123" xfId="0" applyFont="1" applyFill="1" applyBorder="1" applyAlignment="1">
      <alignment vertical="center"/>
    </xf>
    <xf numFmtId="0" fontId="11" fillId="22" borderId="84" xfId="0" applyFont="1" applyFill="1" applyBorder="1" applyAlignment="1">
      <alignment vertical="center"/>
    </xf>
    <xf numFmtId="0" fontId="10" fillId="15" borderId="86" xfId="0" applyFont="1" applyFill="1" applyBorder="1" applyAlignment="1">
      <alignment vertical="center"/>
    </xf>
    <xf numFmtId="0" fontId="9" fillId="0" borderId="127" xfId="0" applyFont="1" applyBorder="1" applyAlignment="1">
      <alignment horizontal="center" vertical="center"/>
    </xf>
    <xf numFmtId="0" fontId="13" fillId="12" borderId="90" xfId="0" applyFont="1" applyFill="1" applyBorder="1" applyAlignment="1">
      <alignment horizontal="right" vertical="center"/>
    </xf>
    <xf numFmtId="0" fontId="9" fillId="71" borderId="17" xfId="0" applyFont="1" applyFill="1" applyBorder="1" applyAlignment="1">
      <alignment vertical="center"/>
    </xf>
    <xf numFmtId="1" fontId="4" fillId="20" borderId="34" xfId="0" applyNumberFormat="1" applyFont="1" applyFill="1" applyBorder="1" applyAlignment="1">
      <alignment horizontal="right" vertical="center"/>
    </xf>
    <xf numFmtId="1" fontId="4" fillId="0" borderId="35" xfId="0" applyNumberFormat="1" applyFont="1" applyFill="1" applyBorder="1" applyAlignment="1">
      <alignment horizontal="right" vertical="center"/>
    </xf>
    <xf numFmtId="1" fontId="4" fillId="20" borderId="35" xfId="0" applyNumberFormat="1" applyFont="1" applyFill="1" applyBorder="1" applyAlignment="1">
      <alignment horizontal="right" vertical="center"/>
    </xf>
    <xf numFmtId="1" fontId="4" fillId="0" borderId="36" xfId="0" applyNumberFormat="1" applyFont="1" applyFill="1" applyBorder="1" applyAlignment="1">
      <alignment horizontal="right" vertical="center"/>
    </xf>
    <xf numFmtId="0" fontId="2" fillId="0" borderId="121" xfId="0" applyFont="1" applyBorder="1" applyAlignment="1">
      <alignment horizontal="center" vertical="center"/>
    </xf>
    <xf numFmtId="0" fontId="9" fillId="76" borderId="67" xfId="0" applyFont="1" applyFill="1" applyBorder="1" applyAlignment="1">
      <alignment vertical="center"/>
    </xf>
    <xf numFmtId="0" fontId="9" fillId="0" borderId="128" xfId="0" applyFont="1" applyBorder="1" applyAlignment="1">
      <alignment horizontal="center" vertical="center"/>
    </xf>
    <xf numFmtId="0" fontId="9" fillId="71" borderId="91" xfId="0" applyFont="1" applyFill="1" applyBorder="1" applyAlignment="1">
      <alignment vertical="center"/>
    </xf>
    <xf numFmtId="0" fontId="2" fillId="0" borderId="127" xfId="0" applyFont="1" applyBorder="1" applyAlignment="1">
      <alignment horizontal="center" vertical="center"/>
    </xf>
    <xf numFmtId="0" fontId="13" fillId="15" borderId="92" xfId="0" applyFont="1" applyFill="1" applyBorder="1" applyAlignment="1">
      <alignment vertical="center"/>
    </xf>
    <xf numFmtId="0" fontId="9" fillId="77" borderId="91" xfId="0" applyFont="1" applyFill="1" applyBorder="1" applyAlignment="1">
      <alignment vertical="center"/>
    </xf>
    <xf numFmtId="0" fontId="5" fillId="0" borderId="129" xfId="0" applyFont="1" applyBorder="1" applyAlignment="1">
      <alignment horizontal="center" vertical="center"/>
    </xf>
    <xf numFmtId="0" fontId="9" fillId="78" borderId="93" xfId="0" applyFont="1" applyFill="1" applyBorder="1" applyAlignment="1">
      <alignment vertical="center"/>
    </xf>
    <xf numFmtId="0" fontId="13" fillId="11" borderId="130" xfId="0" applyFont="1" applyFill="1" applyBorder="1" applyAlignment="1">
      <alignment vertical="center"/>
    </xf>
    <xf numFmtId="0" fontId="11" fillId="22" borderId="131" xfId="0" applyFont="1" applyFill="1" applyBorder="1" applyAlignment="1">
      <alignment vertical="center"/>
    </xf>
    <xf numFmtId="0" fontId="13" fillId="23" borderId="131" xfId="0" applyFont="1" applyFill="1" applyBorder="1" applyAlignment="1">
      <alignment vertical="center"/>
    </xf>
    <xf numFmtId="0" fontId="13" fillId="12" borderId="131" xfId="0" applyFont="1" applyFill="1" applyBorder="1" applyAlignment="1">
      <alignment vertical="center"/>
    </xf>
    <xf numFmtId="0" fontId="13" fillId="13" borderId="131" xfId="0" applyFont="1" applyFill="1" applyBorder="1" applyAlignment="1">
      <alignment vertical="center"/>
    </xf>
    <xf numFmtId="0" fontId="4" fillId="0" borderId="132" xfId="0" applyFont="1" applyBorder="1" applyAlignment="1">
      <alignment horizontal="center" vertical="center"/>
    </xf>
    <xf numFmtId="0" fontId="9" fillId="79" borderId="103" xfId="0" applyFont="1" applyFill="1" applyBorder="1"/>
    <xf numFmtId="0" fontId="10" fillId="11" borderId="67" xfId="0" applyFont="1" applyFill="1" applyBorder="1"/>
    <xf numFmtId="0" fontId="10" fillId="22" borderId="66" xfId="0" applyFont="1" applyFill="1" applyBorder="1"/>
    <xf numFmtId="0" fontId="10" fillId="23" borderId="66" xfId="0" applyFont="1" applyFill="1" applyBorder="1"/>
    <xf numFmtId="1" fontId="10" fillId="12" borderId="66" xfId="0" applyNumberFormat="1" applyFont="1" applyFill="1" applyBorder="1"/>
    <xf numFmtId="1" fontId="13" fillId="13" borderId="66" xfId="0" applyNumberFormat="1" applyFont="1" applyFill="1" applyBorder="1"/>
    <xf numFmtId="1" fontId="13" fillId="14" borderId="66" xfId="0" applyNumberFormat="1" applyFont="1" applyFill="1" applyBorder="1"/>
    <xf numFmtId="1" fontId="10" fillId="15" borderId="68" xfId="0" applyNumberFormat="1" applyFont="1" applyFill="1" applyBorder="1"/>
    <xf numFmtId="0" fontId="4" fillId="0" borderId="0" xfId="0" applyFont="1" applyFill="1" applyBorder="1" applyAlignment="1">
      <alignment vertical="center"/>
    </xf>
    <xf numFmtId="0" fontId="4" fillId="0" borderId="127" xfId="0" applyFont="1" applyBorder="1" applyAlignment="1">
      <alignment horizontal="center" vertical="center"/>
    </xf>
    <xf numFmtId="0" fontId="9" fillId="64" borderId="106" xfId="0" applyFont="1" applyFill="1" applyBorder="1"/>
    <xf numFmtId="1" fontId="11" fillId="12" borderId="90" xfId="0" applyNumberFormat="1" applyFont="1" applyFill="1" applyBorder="1"/>
    <xf numFmtId="1" fontId="10" fillId="13" borderId="66" xfId="0" applyNumberFormat="1" applyFont="1" applyFill="1" applyBorder="1"/>
    <xf numFmtId="1" fontId="10" fillId="14" borderId="66" xfId="0" applyNumberFormat="1" applyFont="1" applyFill="1" applyBorder="1"/>
    <xf numFmtId="0" fontId="9" fillId="79" borderId="106" xfId="0" applyFont="1" applyFill="1" applyBorder="1"/>
    <xf numFmtId="1" fontId="13" fillId="13" borderId="90" xfId="0" applyNumberFormat="1" applyFont="1" applyFill="1" applyBorder="1"/>
    <xf numFmtId="1" fontId="13" fillId="14" borderId="90" xfId="0" applyNumberFormat="1" applyFont="1" applyFill="1" applyBorder="1"/>
    <xf numFmtId="0" fontId="9" fillId="80" borderId="106" xfId="0" applyFont="1" applyFill="1" applyBorder="1"/>
    <xf numFmtId="0" fontId="11" fillId="11" borderId="91" xfId="0" applyFont="1" applyFill="1" applyBorder="1"/>
    <xf numFmtId="0" fontId="11" fillId="23" borderId="90" xfId="0" applyFont="1" applyFill="1" applyBorder="1"/>
    <xf numFmtId="0" fontId="10" fillId="12" borderId="66" xfId="0" applyFont="1" applyFill="1" applyBorder="1"/>
    <xf numFmtId="0" fontId="11" fillId="13" borderId="90" xfId="0" applyFont="1" applyFill="1" applyBorder="1"/>
    <xf numFmtId="0" fontId="10" fillId="14" borderId="66" xfId="0" applyFont="1" applyFill="1" applyBorder="1"/>
    <xf numFmtId="0" fontId="10" fillId="15" borderId="66" xfId="0" applyFont="1" applyFill="1" applyBorder="1"/>
    <xf numFmtId="0" fontId="9" fillId="55" borderId="91" xfId="0" applyFont="1" applyFill="1" applyBorder="1"/>
    <xf numFmtId="0" fontId="11" fillId="22" borderId="90" xfId="0" applyFont="1" applyFill="1" applyBorder="1"/>
    <xf numFmtId="1" fontId="11" fillId="15" borderId="92" xfId="0" applyNumberFormat="1" applyFont="1" applyFill="1" applyBorder="1"/>
    <xf numFmtId="0" fontId="9" fillId="52" borderId="106" xfId="0" applyFont="1" applyFill="1" applyBorder="1"/>
    <xf numFmtId="1" fontId="13" fillId="12" borderId="90" xfId="0" applyNumberFormat="1" applyFont="1" applyFill="1" applyBorder="1"/>
    <xf numFmtId="1" fontId="13" fillId="15" borderId="92" xfId="0" applyNumberFormat="1" applyFont="1" applyFill="1" applyBorder="1"/>
    <xf numFmtId="0" fontId="10" fillId="11" borderId="91" xfId="0" applyFont="1" applyFill="1" applyBorder="1"/>
    <xf numFmtId="0" fontId="10" fillId="22" borderId="90" xfId="0" applyFont="1" applyFill="1" applyBorder="1"/>
    <xf numFmtId="0" fontId="10" fillId="23" borderId="90" xfId="0" applyFont="1" applyFill="1" applyBorder="1"/>
    <xf numFmtId="0" fontId="10" fillId="12" borderId="90" xfId="0" applyFont="1" applyFill="1" applyBorder="1"/>
    <xf numFmtId="0" fontId="10" fillId="13" borderId="90" xfId="0" applyFont="1" applyFill="1" applyBorder="1"/>
    <xf numFmtId="0" fontId="21" fillId="14" borderId="90" xfId="0" applyFont="1" applyFill="1" applyBorder="1"/>
    <xf numFmtId="0" fontId="10" fillId="15" borderId="92" xfId="0" applyFont="1" applyFill="1" applyBorder="1"/>
    <xf numFmtId="0" fontId="9" fillId="30" borderId="91" xfId="0" applyFont="1" applyFill="1" applyBorder="1"/>
    <xf numFmtId="0" fontId="5" fillId="0" borderId="127" xfId="0" applyFont="1" applyBorder="1" applyAlignment="1">
      <alignment horizontal="center" vertical="center"/>
    </xf>
    <xf numFmtId="0" fontId="13" fillId="22" borderId="90" xfId="0" applyFont="1" applyFill="1" applyBorder="1"/>
    <xf numFmtId="0" fontId="9" fillId="81" borderId="106" xfId="0" applyFont="1" applyFill="1" applyBorder="1"/>
    <xf numFmtId="0" fontId="11" fillId="12" borderId="90" xfId="0" applyFont="1" applyFill="1" applyBorder="1"/>
    <xf numFmtId="0" fontId="10" fillId="13" borderId="66" xfId="0" applyFont="1" applyFill="1" applyBorder="1"/>
    <xf numFmtId="0" fontId="9" fillId="70" borderId="106" xfId="0" applyFont="1" applyFill="1" applyBorder="1"/>
    <xf numFmtId="0" fontId="13" fillId="12" borderId="90" xfId="0" applyFont="1" applyFill="1" applyBorder="1"/>
    <xf numFmtId="0" fontId="13" fillId="13" borderId="90" xfId="0" applyFont="1" applyFill="1" applyBorder="1"/>
    <xf numFmtId="0" fontId="13" fillId="14" borderId="90" xfId="0" applyFont="1" applyFill="1" applyBorder="1"/>
    <xf numFmtId="0" fontId="13" fillId="15" borderId="90" xfId="0" applyFont="1" applyFill="1" applyBorder="1"/>
    <xf numFmtId="0" fontId="9" fillId="82" borderId="106" xfId="0" applyFont="1" applyFill="1" applyBorder="1"/>
    <xf numFmtId="0" fontId="11" fillId="14" borderId="90" xfId="0" applyFont="1" applyFill="1" applyBorder="1"/>
    <xf numFmtId="0" fontId="9" fillId="38" borderId="106" xfId="0" applyFont="1" applyFill="1" applyBorder="1"/>
    <xf numFmtId="0" fontId="9" fillId="83" borderId="106" xfId="0" applyFont="1" applyFill="1" applyBorder="1"/>
    <xf numFmtId="0" fontId="13" fillId="11" borderId="91" xfId="0" applyFont="1" applyFill="1" applyBorder="1"/>
    <xf numFmtId="0" fontId="13" fillId="23" borderId="90" xfId="0" applyFont="1" applyFill="1" applyBorder="1"/>
    <xf numFmtId="0" fontId="11" fillId="15" borderId="90" xfId="0" applyFont="1" applyFill="1" applyBorder="1"/>
    <xf numFmtId="0" fontId="9" fillId="79" borderId="133" xfId="0" applyFont="1" applyFill="1" applyBorder="1"/>
    <xf numFmtId="0" fontId="10" fillId="11" borderId="103" xfId="0" applyFont="1" applyFill="1" applyBorder="1"/>
    <xf numFmtId="0" fontId="10" fillId="22" borderId="104" xfId="0" applyFont="1" applyFill="1" applyBorder="1"/>
    <xf numFmtId="0" fontId="10" fillId="23" borderId="104" xfId="0" applyFont="1" applyFill="1" applyBorder="1"/>
    <xf numFmtId="0" fontId="10" fillId="12" borderId="104" xfId="0" applyFont="1" applyFill="1" applyBorder="1"/>
    <xf numFmtId="0" fontId="10" fillId="13" borderId="104" xfId="0" applyFont="1" applyFill="1" applyBorder="1"/>
    <xf numFmtId="0" fontId="11" fillId="14" borderId="134" xfId="0" applyFont="1" applyFill="1" applyBorder="1"/>
    <xf numFmtId="0" fontId="10" fillId="15" borderId="104" xfId="0" applyFont="1" applyFill="1" applyBorder="1"/>
    <xf numFmtId="1" fontId="4" fillId="20" borderId="45" xfId="0" applyNumberFormat="1" applyFont="1" applyFill="1" applyBorder="1" applyAlignment="1">
      <alignment horizontal="right" vertical="center"/>
    </xf>
    <xf numFmtId="1" fontId="4" fillId="0" borderId="46" xfId="0" applyNumberFormat="1" applyFont="1" applyFill="1" applyBorder="1" applyAlignment="1">
      <alignment horizontal="right" vertical="center"/>
    </xf>
    <xf numFmtId="1" fontId="4" fillId="20" borderId="46" xfId="0" applyNumberFormat="1" applyFont="1" applyFill="1" applyBorder="1" applyAlignment="1">
      <alignment horizontal="right" vertical="center"/>
    </xf>
    <xf numFmtId="1" fontId="4" fillId="0" borderId="47" xfId="0" applyNumberFormat="1" applyFont="1" applyFill="1" applyBorder="1" applyAlignment="1">
      <alignment horizontal="right" vertical="center"/>
    </xf>
    <xf numFmtId="0" fontId="9" fillId="70" borderId="8" xfId="0" applyFont="1" applyFill="1" applyBorder="1"/>
    <xf numFmtId="0" fontId="10" fillId="11" borderId="8" xfId="0" applyFont="1" applyFill="1" applyBorder="1"/>
    <xf numFmtId="0" fontId="10" fillId="22" borderId="0" xfId="0" applyFont="1" applyFill="1"/>
    <xf numFmtId="0" fontId="10" fillId="23" borderId="0" xfId="0" applyFont="1" applyFill="1"/>
    <xf numFmtId="0" fontId="10" fillId="12" borderId="0" xfId="0" applyFont="1" applyFill="1"/>
    <xf numFmtId="0" fontId="10" fillId="13" borderId="0" xfId="0" applyFont="1" applyFill="1"/>
    <xf numFmtId="0" fontId="21" fillId="14" borderId="0" xfId="0" applyFont="1" applyFill="1"/>
    <xf numFmtId="0" fontId="10" fillId="15" borderId="16" xfId="0" applyFont="1" applyFill="1" applyBorder="1"/>
    <xf numFmtId="0" fontId="4" fillId="0" borderId="19" xfId="0" applyFont="1" applyBorder="1" applyAlignment="1">
      <alignment horizontal="center" vertical="center"/>
    </xf>
    <xf numFmtId="0" fontId="9" fillId="82" borderId="5" xfId="0" applyFont="1" applyFill="1" applyBorder="1"/>
    <xf numFmtId="0" fontId="10" fillId="11" borderId="5" xfId="0" applyFont="1" applyFill="1" applyBorder="1"/>
    <xf numFmtId="0" fontId="10" fillId="22" borderId="6" xfId="0" applyFont="1" applyFill="1" applyBorder="1"/>
    <xf numFmtId="0" fontId="10" fillId="23" borderId="6" xfId="0" applyFont="1" applyFill="1" applyBorder="1"/>
    <xf numFmtId="1" fontId="13" fillId="12" borderId="6" xfId="0" applyNumberFormat="1" applyFont="1" applyFill="1" applyBorder="1"/>
    <xf numFmtId="1" fontId="11" fillId="13" borderId="6" xfId="0" applyNumberFormat="1" applyFont="1" applyFill="1" applyBorder="1"/>
    <xf numFmtId="1" fontId="11" fillId="14" borderId="6" xfId="0" applyNumberFormat="1" applyFont="1" applyFill="1" applyBorder="1"/>
    <xf numFmtId="1" fontId="13" fillId="15" borderId="98" xfId="0" applyNumberFormat="1" applyFont="1" applyFill="1" applyBorder="1"/>
    <xf numFmtId="0" fontId="9" fillId="78" borderId="118" xfId="0" applyFont="1" applyFill="1" applyBorder="1"/>
    <xf numFmtId="0" fontId="10" fillId="11" borderId="118" xfId="0" applyFont="1" applyFill="1" applyBorder="1"/>
    <xf numFmtId="0" fontId="10" fillId="22" borderId="119" xfId="0" applyFont="1" applyFill="1" applyBorder="1"/>
    <xf numFmtId="0" fontId="10" fillId="23" borderId="119" xfId="0" applyFont="1" applyFill="1" applyBorder="1"/>
    <xf numFmtId="0" fontId="13" fillId="12" borderId="119" xfId="0" applyFont="1" applyFill="1" applyBorder="1"/>
    <xf numFmtId="0" fontId="13" fillId="13" borderId="119" xfId="0" applyFont="1" applyFill="1" applyBorder="1"/>
    <xf numFmtId="0" fontId="10" fillId="14" borderId="119" xfId="0" applyFont="1" applyFill="1" applyBorder="1"/>
    <xf numFmtId="0" fontId="13" fillId="15" borderId="120" xfId="0" applyFont="1" applyFill="1" applyBorder="1"/>
    <xf numFmtId="0" fontId="4" fillId="0" borderId="121" xfId="0" applyFont="1" applyBorder="1" applyAlignment="1">
      <alignment horizontal="center" vertical="center"/>
    </xf>
    <xf numFmtId="0" fontId="9" fillId="71" borderId="85" xfId="0" applyFont="1" applyFill="1" applyBorder="1"/>
    <xf numFmtId="0" fontId="10" fillId="11" borderId="85" xfId="0" applyFont="1" applyFill="1" applyBorder="1"/>
    <xf numFmtId="0" fontId="10" fillId="22" borderId="84" xfId="0" applyFont="1" applyFill="1" applyBorder="1"/>
    <xf numFmtId="0" fontId="10" fillId="23" borderId="84" xfId="0" applyFont="1" applyFill="1" applyBorder="1"/>
    <xf numFmtId="0" fontId="11" fillId="12" borderId="84" xfId="0" applyFont="1" applyFill="1" applyBorder="1"/>
    <xf numFmtId="0" fontId="10" fillId="13" borderId="84" xfId="0" applyFont="1" applyFill="1" applyBorder="1"/>
    <xf numFmtId="0" fontId="13" fillId="14" borderId="84" xfId="0" applyFont="1" applyFill="1" applyBorder="1"/>
    <xf numFmtId="0" fontId="11" fillId="15" borderId="86" xfId="0" applyFont="1" applyFill="1" applyBorder="1"/>
    <xf numFmtId="0" fontId="9" fillId="71" borderId="8" xfId="0" applyFont="1" applyFill="1" applyBorder="1"/>
    <xf numFmtId="0" fontId="11" fillId="11" borderId="8" xfId="0" applyFont="1" applyFill="1" applyBorder="1"/>
    <xf numFmtId="0" fontId="11" fillId="23" borderId="0" xfId="0" applyFont="1" applyFill="1"/>
    <xf numFmtId="0" fontId="9" fillId="71" borderId="67" xfId="0" applyFont="1" applyFill="1" applyBorder="1"/>
    <xf numFmtId="0" fontId="10" fillId="15" borderId="68" xfId="0" applyFont="1" applyFill="1" applyBorder="1"/>
    <xf numFmtId="0" fontId="9" fillId="78" borderId="67" xfId="0" applyFont="1" applyFill="1" applyBorder="1"/>
    <xf numFmtId="0" fontId="9" fillId="85" borderId="67" xfId="0" applyFont="1" applyFill="1" applyBorder="1"/>
    <xf numFmtId="0" fontId="13" fillId="22" borderId="66" xfId="0" applyFont="1" applyFill="1" applyBorder="1"/>
    <xf numFmtId="0" fontId="11" fillId="23" borderId="66" xfId="0" applyFont="1" applyFill="1" applyBorder="1"/>
    <xf numFmtId="0" fontId="11" fillId="12" borderId="66" xfId="0" applyFont="1" applyFill="1" applyBorder="1"/>
    <xf numFmtId="0" fontId="13" fillId="13" borderId="66" xfId="0" applyFont="1" applyFill="1" applyBorder="1"/>
    <xf numFmtId="0" fontId="9" fillId="85" borderId="93" xfId="0" applyFont="1" applyFill="1" applyBorder="1"/>
    <xf numFmtId="0" fontId="10" fillId="11" borderId="93" xfId="0" applyFont="1" applyFill="1" applyBorder="1"/>
    <xf numFmtId="0" fontId="13" fillId="22" borderId="131" xfId="0" applyFont="1" applyFill="1" applyBorder="1"/>
    <xf numFmtId="0" fontId="11" fillId="23" borderId="131" xfId="0" applyFont="1" applyFill="1" applyBorder="1"/>
    <xf numFmtId="0" fontId="11" fillId="12" borderId="131" xfId="0" applyFont="1" applyFill="1" applyBorder="1"/>
    <xf numFmtId="0" fontId="13" fillId="13" borderId="131" xfId="0" applyFont="1" applyFill="1" applyBorder="1"/>
    <xf numFmtId="0" fontId="10" fillId="14" borderId="131" xfId="0" applyFont="1" applyFill="1" applyBorder="1"/>
    <xf numFmtId="0" fontId="10" fillId="15" borderId="95" xfId="0" applyFont="1" applyFill="1" applyBorder="1"/>
    <xf numFmtId="1" fontId="4" fillId="0" borderId="6" xfId="0" applyNumberFormat="1" applyFont="1" applyFill="1" applyBorder="1" applyAlignment="1">
      <alignment horizontal="right" vertical="center"/>
    </xf>
    <xf numFmtId="0" fontId="9" fillId="0" borderId="6" xfId="0" applyFont="1" applyFill="1" applyBorder="1" applyAlignment="1">
      <alignment horizontal="center" vertical="center"/>
    </xf>
    <xf numFmtId="0" fontId="9" fillId="0" borderId="57" xfId="0" applyFont="1" applyFill="1" applyBorder="1" applyAlignment="1">
      <alignment vertical="center"/>
    </xf>
    <xf numFmtId="0" fontId="5" fillId="0" borderId="57" xfId="0" applyFont="1" applyFill="1" applyBorder="1" applyAlignment="1">
      <alignment vertical="center"/>
    </xf>
    <xf numFmtId="0" fontId="12" fillId="0" borderId="57" xfId="0" applyFont="1" applyFill="1" applyBorder="1" applyAlignment="1">
      <alignment vertical="center"/>
    </xf>
    <xf numFmtId="0" fontId="10" fillId="0" borderId="57" xfId="0" applyFont="1" applyFill="1" applyBorder="1" applyAlignment="1">
      <alignment vertical="center"/>
    </xf>
    <xf numFmtId="0" fontId="9" fillId="0" borderId="57" xfId="0" applyFont="1" applyFill="1" applyBorder="1" applyAlignment="1">
      <alignment horizontal="center" vertical="center"/>
    </xf>
    <xf numFmtId="0" fontId="9" fillId="0" borderId="6" xfId="0" applyFont="1" applyFill="1" applyBorder="1"/>
    <xf numFmtId="0" fontId="2" fillId="12" borderId="57" xfId="0" applyFont="1" applyFill="1" applyBorder="1" applyAlignment="1">
      <alignment horizontal="center" vertical="center"/>
    </xf>
    <xf numFmtId="0" fontId="9" fillId="0" borderId="0" xfId="0" applyFont="1" applyFill="1" applyBorder="1"/>
    <xf numFmtId="1" fontId="4" fillId="0" borderId="125" xfId="0" applyNumberFormat="1" applyFont="1" applyFill="1" applyBorder="1" applyAlignment="1">
      <alignment horizontal="right" vertical="center"/>
    </xf>
    <xf numFmtId="1" fontId="4" fillId="20" borderId="125" xfId="0" applyNumberFormat="1" applyFont="1" applyFill="1" applyBorder="1" applyAlignment="1">
      <alignment horizontal="right" vertical="center"/>
    </xf>
    <xf numFmtId="1" fontId="4" fillId="0" borderId="126" xfId="0" applyNumberFormat="1" applyFont="1" applyFill="1" applyBorder="1" applyAlignment="1">
      <alignment horizontal="right" vertical="center"/>
    </xf>
    <xf numFmtId="0" fontId="2" fillId="12" borderId="6" xfId="0" applyFont="1" applyFill="1" applyBorder="1" applyAlignment="1">
      <alignment horizontal="center" vertical="center"/>
    </xf>
    <xf numFmtId="1" fontId="4" fillId="20" borderId="106" xfId="0" applyNumberFormat="1" applyFont="1" applyFill="1" applyBorder="1" applyAlignment="1">
      <alignment horizontal="right" vertical="center"/>
    </xf>
    <xf numFmtId="1" fontId="4" fillId="0" borderId="107" xfId="0" applyNumberFormat="1" applyFont="1" applyFill="1" applyBorder="1" applyAlignment="1">
      <alignment horizontal="right" vertical="center"/>
    </xf>
    <xf numFmtId="1" fontId="4" fillId="20" borderId="107" xfId="0" applyNumberFormat="1" applyFont="1" applyFill="1" applyBorder="1" applyAlignment="1">
      <alignment horizontal="right" vertical="center"/>
    </xf>
    <xf numFmtId="1" fontId="4" fillId="0" borderId="108" xfId="0" applyNumberFormat="1" applyFont="1" applyFill="1" applyBorder="1" applyAlignment="1">
      <alignment horizontal="right" vertical="center"/>
    </xf>
    <xf numFmtId="0" fontId="2" fillId="12" borderId="107" xfId="0" applyFont="1" applyFill="1" applyBorder="1" applyAlignment="1">
      <alignment horizontal="center" vertical="center"/>
    </xf>
    <xf numFmtId="1" fontId="4" fillId="20" borderId="17" xfId="0" applyNumberFormat="1" applyFont="1" applyFill="1" applyBorder="1" applyAlignment="1">
      <alignment horizontal="right" vertical="center"/>
    </xf>
    <xf numFmtId="1" fontId="4" fillId="0" borderId="4" xfId="0" applyNumberFormat="1" applyFont="1" applyFill="1" applyBorder="1" applyAlignment="1">
      <alignment horizontal="right" vertical="center"/>
    </xf>
    <xf numFmtId="1" fontId="4" fillId="20" borderId="4" xfId="0" applyNumberFormat="1" applyFont="1" applyFill="1" applyBorder="1" applyAlignment="1">
      <alignment horizontal="right" vertical="center"/>
    </xf>
    <xf numFmtId="0" fontId="2" fillId="12" borderId="119" xfId="0" applyFont="1" applyFill="1" applyBorder="1" applyAlignment="1">
      <alignment horizontal="center" vertical="center"/>
    </xf>
    <xf numFmtId="0" fontId="9" fillId="0" borderId="0" xfId="0" applyFont="1" applyBorder="1"/>
    <xf numFmtId="1" fontId="0" fillId="2" borderId="0" xfId="0" applyNumberFormat="1" applyFill="1" applyBorder="1" applyAlignment="1">
      <alignment horizontal="center"/>
    </xf>
    <xf numFmtId="1" fontId="0" fillId="0" borderId="0" xfId="0" applyNumberFormat="1" applyAlignment="1"/>
    <xf numFmtId="0" fontId="0" fillId="0" borderId="8" xfId="0" applyBorder="1" applyAlignment="1">
      <alignment horizontal="center" vertical="center"/>
    </xf>
    <xf numFmtId="0" fontId="0" fillId="0" borderId="106" xfId="0" applyBorder="1" applyAlignment="1">
      <alignment vertical="center"/>
    </xf>
    <xf numFmtId="0" fontId="0" fillId="4" borderId="136" xfId="0" applyFill="1" applyBorder="1" applyAlignment="1">
      <alignment vertical="center"/>
    </xf>
    <xf numFmtId="0" fontId="0" fillId="5" borderId="107" xfId="0" applyFill="1" applyBorder="1" applyAlignment="1">
      <alignment vertical="center"/>
    </xf>
    <xf numFmtId="0" fontId="0" fillId="6" borderId="107" xfId="0" applyFill="1" applyBorder="1" applyAlignment="1">
      <alignment vertical="center"/>
    </xf>
    <xf numFmtId="0" fontId="0" fillId="0" borderId="107" xfId="0" applyBorder="1" applyAlignment="1">
      <alignment horizontal="center" vertical="center"/>
    </xf>
    <xf numFmtId="0" fontId="0" fillId="8" borderId="107" xfId="0" applyFill="1" applyBorder="1" applyAlignment="1">
      <alignment vertical="center"/>
    </xf>
    <xf numFmtId="0" fontId="0" fillId="7" borderId="107" xfId="0" applyFill="1" applyBorder="1" applyAlignment="1">
      <alignment vertical="center"/>
    </xf>
    <xf numFmtId="0" fontId="0" fillId="9" borderId="107" xfId="0" applyFill="1" applyBorder="1" applyAlignment="1">
      <alignment vertical="center"/>
    </xf>
    <xf numFmtId="0" fontId="0" fillId="10" borderId="107" xfId="0" applyFill="1" applyBorder="1" applyAlignment="1">
      <alignment vertical="center"/>
    </xf>
    <xf numFmtId="0" fontId="0" fillId="19" borderId="106" xfId="0" applyFill="1" applyBorder="1" applyAlignment="1">
      <alignment horizontal="center" vertical="center"/>
    </xf>
    <xf numFmtId="0" fontId="0" fillId="24" borderId="0" xfId="0" applyFill="1" applyBorder="1" applyAlignment="1">
      <alignment horizontal="center" vertical="center"/>
    </xf>
    <xf numFmtId="0" fontId="0" fillId="9" borderId="0" xfId="0" applyFill="1" applyBorder="1" applyAlignment="1">
      <alignment horizontal="center" vertical="center"/>
    </xf>
    <xf numFmtId="0" fontId="0" fillId="7" borderId="0" xfId="0" applyFill="1" applyBorder="1" applyAlignment="1">
      <alignment horizontal="center" vertical="center"/>
    </xf>
    <xf numFmtId="0" fontId="0" fillId="26" borderId="0" xfId="0" applyFill="1" applyAlignment="1">
      <alignment horizontal="center" vertical="center"/>
    </xf>
    <xf numFmtId="0" fontId="0" fillId="0" borderId="31" xfId="0" applyBorder="1" applyAlignment="1"/>
    <xf numFmtId="0" fontId="0" fillId="0" borderId="0" xfId="0" applyFill="1" applyAlignment="1">
      <alignment horizontal="center"/>
    </xf>
    <xf numFmtId="0" fontId="0" fillId="0" borderId="0" xfId="0" applyFill="1" applyAlignment="1">
      <alignment horizontal="center" vertical="center"/>
    </xf>
    <xf numFmtId="0" fontId="0" fillId="0" borderId="0" xfId="0" applyAlignment="1">
      <alignment horizontal="right" vertical="center"/>
    </xf>
    <xf numFmtId="0" fontId="0" fillId="0" borderId="0" xfId="0" applyAlignment="1">
      <alignment horizontal="center" vertical="center"/>
    </xf>
    <xf numFmtId="1" fontId="4" fillId="0" borderId="150" xfId="0" applyNumberFormat="1" applyFont="1" applyFill="1" applyBorder="1" applyAlignment="1">
      <alignment horizontal="right" vertical="center"/>
    </xf>
    <xf numFmtId="1" fontId="4" fillId="3" borderId="151" xfId="0" applyNumberFormat="1" applyFont="1" applyFill="1" applyBorder="1" applyAlignment="1">
      <alignment horizontal="right" vertical="center"/>
    </xf>
    <xf numFmtId="1" fontId="4" fillId="0" borderId="151" xfId="0" applyNumberFormat="1" applyFont="1" applyFill="1" applyBorder="1" applyAlignment="1">
      <alignment horizontal="right" vertical="center"/>
    </xf>
    <xf numFmtId="0" fontId="0" fillId="0" borderId="151" xfId="0" applyFill="1" applyBorder="1" applyAlignment="1">
      <alignment horizontal="center" vertical="center"/>
    </xf>
    <xf numFmtId="1" fontId="4" fillId="0" borderId="153" xfId="0" applyNumberFormat="1" applyFont="1" applyFill="1" applyBorder="1" applyAlignment="1">
      <alignment horizontal="right" vertical="center"/>
    </xf>
    <xf numFmtId="1" fontId="4" fillId="3" borderId="154" xfId="0" applyNumberFormat="1" applyFont="1" applyFill="1" applyBorder="1" applyAlignment="1">
      <alignment horizontal="right" vertical="center"/>
    </xf>
    <xf numFmtId="1" fontId="4" fillId="0" borderId="154" xfId="0" applyNumberFormat="1" applyFont="1" applyFill="1" applyBorder="1" applyAlignment="1">
      <alignment horizontal="right" vertical="center"/>
    </xf>
    <xf numFmtId="0" fontId="0" fillId="0" borderId="154" xfId="0" applyFill="1" applyBorder="1" applyAlignment="1">
      <alignment horizontal="center" vertical="center"/>
    </xf>
    <xf numFmtId="0" fontId="4" fillId="10" borderId="156" xfId="0" applyFont="1" applyFill="1" applyBorder="1" applyAlignment="1">
      <alignment horizontal="right" vertical="center"/>
    </xf>
    <xf numFmtId="0" fontId="4" fillId="10" borderId="157" xfId="0" applyFont="1" applyFill="1" applyBorder="1" applyAlignment="1">
      <alignment horizontal="right" vertical="center"/>
    </xf>
    <xf numFmtId="0" fontId="0" fillId="10" borderId="158" xfId="0" applyFill="1" applyBorder="1" applyAlignment="1">
      <alignment horizontal="center" vertical="center"/>
    </xf>
    <xf numFmtId="1" fontId="4" fillId="10" borderId="160" xfId="0" applyNumberFormat="1" applyFont="1" applyFill="1" applyBorder="1" applyAlignment="1">
      <alignment horizontal="right" vertical="center"/>
    </xf>
    <xf numFmtId="1" fontId="4" fillId="10" borderId="161" xfId="0" applyNumberFormat="1" applyFont="1" applyFill="1" applyBorder="1" applyAlignment="1">
      <alignment horizontal="right" vertical="center"/>
    </xf>
    <xf numFmtId="0" fontId="0" fillId="10" borderId="154" xfId="0" applyFill="1" applyBorder="1" applyAlignment="1">
      <alignment horizontal="center" vertical="center"/>
    </xf>
    <xf numFmtId="0" fontId="4" fillId="0" borderId="160" xfId="0" applyFont="1" applyFill="1" applyBorder="1" applyAlignment="1">
      <alignment horizontal="right" vertical="center"/>
    </xf>
    <xf numFmtId="0" fontId="4" fillId="3" borderId="161" xfId="0" applyFont="1" applyFill="1" applyBorder="1" applyAlignment="1">
      <alignment horizontal="right" vertical="center"/>
    </xf>
    <xf numFmtId="0" fontId="4" fillId="0" borderId="161" xfId="0" applyFont="1" applyFill="1" applyBorder="1" applyAlignment="1">
      <alignment horizontal="right" vertical="center"/>
    </xf>
    <xf numFmtId="0" fontId="4" fillId="10" borderId="160" xfId="0" applyFont="1" applyFill="1" applyBorder="1" applyAlignment="1">
      <alignment horizontal="right" vertical="center"/>
    </xf>
    <xf numFmtId="0" fontId="4" fillId="10" borderId="161" xfId="0" applyFont="1" applyFill="1" applyBorder="1" applyAlignment="1">
      <alignment horizontal="right" vertical="center"/>
    </xf>
    <xf numFmtId="1" fontId="4" fillId="0" borderId="160" xfId="0" applyNumberFormat="1" applyFont="1" applyFill="1" applyBorder="1" applyAlignment="1">
      <alignment horizontal="right" vertical="center"/>
    </xf>
    <xf numFmtId="1" fontId="4" fillId="3" borderId="161" xfId="0" applyNumberFormat="1" applyFont="1" applyFill="1" applyBorder="1" applyAlignment="1">
      <alignment horizontal="right" vertical="center"/>
    </xf>
    <xf numFmtId="1" fontId="4" fillId="0" borderId="161" xfId="0" applyNumberFormat="1" applyFont="1" applyFill="1" applyBorder="1" applyAlignment="1">
      <alignment horizontal="right" vertical="center"/>
    </xf>
    <xf numFmtId="0" fontId="4" fillId="0" borderId="162" xfId="0" applyFont="1" applyFill="1" applyBorder="1" applyAlignment="1">
      <alignment horizontal="right" vertical="center"/>
    </xf>
    <xf numFmtId="0" fontId="4" fillId="3" borderId="163" xfId="0" applyFont="1" applyFill="1" applyBorder="1" applyAlignment="1">
      <alignment horizontal="right" vertical="center"/>
    </xf>
    <xf numFmtId="0" fontId="4" fillId="0" borderId="163" xfId="0" applyFont="1" applyFill="1" applyBorder="1" applyAlignment="1">
      <alignment horizontal="right" vertical="center"/>
    </xf>
    <xf numFmtId="0" fontId="0" fillId="0" borderId="164" xfId="0" applyFill="1" applyBorder="1" applyAlignment="1">
      <alignment horizontal="center" vertical="center"/>
    </xf>
    <xf numFmtId="0" fontId="4" fillId="10" borderId="166" xfId="0" applyFont="1" applyFill="1" applyBorder="1" applyAlignment="1">
      <alignment horizontal="right" vertical="center"/>
    </xf>
    <xf numFmtId="0" fontId="4" fillId="10" borderId="167" xfId="0" applyFont="1" applyFill="1" applyBorder="1" applyAlignment="1">
      <alignment horizontal="right" vertical="center"/>
    </xf>
    <xf numFmtId="0" fontId="0" fillId="10" borderId="151" xfId="0" applyFill="1" applyBorder="1" applyAlignment="1">
      <alignment horizontal="center" vertical="center"/>
    </xf>
    <xf numFmtId="0" fontId="4" fillId="0" borderId="154" xfId="0" applyFont="1" applyFill="1" applyBorder="1" applyAlignment="1">
      <alignment horizontal="right" vertical="center"/>
    </xf>
    <xf numFmtId="0" fontId="4" fillId="0" borderId="154" xfId="0" applyFont="1" applyFill="1" applyBorder="1" applyAlignment="1">
      <alignment horizontal="center" vertical="center"/>
    </xf>
    <xf numFmtId="0" fontId="4" fillId="0" borderId="170" xfId="0" applyFont="1" applyFill="1" applyBorder="1" applyAlignment="1">
      <alignment horizontal="right" vertical="center"/>
    </xf>
    <xf numFmtId="0" fontId="4" fillId="3" borderId="171" xfId="0" applyFont="1" applyFill="1" applyBorder="1" applyAlignment="1">
      <alignment horizontal="right" vertical="center"/>
    </xf>
    <xf numFmtId="0" fontId="4" fillId="0" borderId="171" xfId="0" applyFont="1" applyFill="1" applyBorder="1" applyAlignment="1">
      <alignment horizontal="right" vertical="center"/>
    </xf>
    <xf numFmtId="0" fontId="4" fillId="89" borderId="156" xfId="0" applyFont="1" applyFill="1" applyBorder="1" applyAlignment="1">
      <alignment horizontal="right" vertical="center"/>
    </xf>
    <xf numFmtId="0" fontId="4" fillId="89" borderId="157" xfId="0" applyFont="1" applyFill="1" applyBorder="1" applyAlignment="1">
      <alignment horizontal="right" vertical="center"/>
    </xf>
    <xf numFmtId="0" fontId="4" fillId="89" borderId="160" xfId="0" applyFont="1" applyFill="1" applyBorder="1" applyAlignment="1">
      <alignment horizontal="right" vertical="center"/>
    </xf>
    <xf numFmtId="0" fontId="4" fillId="89" borderId="161" xfId="0" applyFont="1" applyFill="1" applyBorder="1" applyAlignment="1">
      <alignment horizontal="right" vertical="center"/>
    </xf>
    <xf numFmtId="0" fontId="8" fillId="0" borderId="150" xfId="0" applyFont="1" applyFill="1" applyBorder="1" applyAlignment="1">
      <alignment vertical="center"/>
    </xf>
    <xf numFmtId="0" fontId="0" fillId="0" borderId="150" xfId="0" applyFill="1" applyBorder="1" applyAlignment="1">
      <alignment vertical="center"/>
    </xf>
    <xf numFmtId="0" fontId="0" fillId="0" borderId="153" xfId="0" applyFill="1" applyBorder="1" applyAlignment="1">
      <alignment horizontal="right" vertical="center"/>
    </xf>
    <xf numFmtId="0" fontId="0" fillId="0" borderId="153" xfId="0" applyFill="1" applyBorder="1" applyAlignment="1">
      <alignment vertical="center"/>
    </xf>
    <xf numFmtId="0" fontId="0" fillId="89" borderId="153" xfId="0" applyFill="1" applyBorder="1" applyAlignment="1">
      <alignment horizontal="right" vertical="center"/>
    </xf>
    <xf numFmtId="0" fontId="0" fillId="89" borderId="154" xfId="0" applyFill="1" applyBorder="1" applyAlignment="1">
      <alignment horizontal="right" vertical="center"/>
    </xf>
    <xf numFmtId="0" fontId="0" fillId="3" borderId="178" xfId="0" applyFill="1" applyBorder="1" applyAlignment="1">
      <alignment vertical="center"/>
    </xf>
    <xf numFmtId="0" fontId="0" fillId="3" borderId="158" xfId="0" applyFill="1" applyBorder="1" applyAlignment="1">
      <alignment horizontal="center" vertical="center"/>
    </xf>
    <xf numFmtId="0" fontId="0" fillId="3" borderId="153" xfId="0" applyFill="1" applyBorder="1" applyAlignment="1">
      <alignment vertical="center"/>
    </xf>
    <xf numFmtId="0" fontId="0" fillId="3" borderId="154" xfId="0" applyFill="1" applyBorder="1" applyAlignment="1">
      <alignment horizontal="center" vertical="center"/>
    </xf>
    <xf numFmtId="0" fontId="0" fillId="89" borderId="154" xfId="0" applyFill="1" applyBorder="1" applyAlignment="1">
      <alignment horizontal="center" vertical="center"/>
    </xf>
    <xf numFmtId="0" fontId="0" fillId="3" borderId="153" xfId="0" applyFill="1" applyBorder="1" applyAlignment="1">
      <alignment horizontal="right" vertical="center"/>
    </xf>
    <xf numFmtId="0" fontId="0" fillId="3" borderId="154" xfId="0" applyFill="1" applyBorder="1" applyAlignment="1">
      <alignment horizontal="right" vertical="center"/>
    </xf>
    <xf numFmtId="0" fontId="0" fillId="0" borderId="154" xfId="0" applyFill="1" applyBorder="1" applyAlignment="1">
      <alignment horizontal="right" vertical="center"/>
    </xf>
    <xf numFmtId="0" fontId="0" fillId="0" borderId="184" xfId="0" applyFill="1" applyBorder="1" applyAlignment="1">
      <alignment horizontal="right" vertical="center"/>
    </xf>
    <xf numFmtId="0" fontId="0" fillId="0" borderId="164" xfId="0" applyFill="1" applyBorder="1" applyAlignment="1">
      <alignment vertical="center"/>
    </xf>
    <xf numFmtId="0" fontId="0" fillId="89" borderId="186" xfId="0" applyFill="1" applyBorder="1" applyAlignment="1">
      <alignment horizontal="right" vertical="center"/>
    </xf>
    <xf numFmtId="0" fontId="0" fillId="89" borderId="187" xfId="0" applyFill="1" applyBorder="1" applyAlignment="1">
      <alignment vertical="center"/>
    </xf>
    <xf numFmtId="0" fontId="0" fillId="0" borderId="190" xfId="0" applyFill="1" applyBorder="1" applyAlignment="1">
      <alignment horizontal="right" vertical="center"/>
    </xf>
    <xf numFmtId="0" fontId="0" fillId="0" borderId="172" xfId="0" applyFill="1" applyBorder="1" applyAlignment="1">
      <alignment horizontal="center" vertical="center"/>
    </xf>
    <xf numFmtId="0" fontId="0" fillId="10" borderId="18" xfId="0" applyFill="1" applyBorder="1" applyAlignment="1">
      <alignment horizontal="center" vertical="center"/>
    </xf>
    <xf numFmtId="0" fontId="0" fillId="10" borderId="49" xfId="0" applyFill="1" applyBorder="1" applyAlignment="1">
      <alignment horizontal="center" vertical="center"/>
    </xf>
    <xf numFmtId="0" fontId="0" fillId="10" borderId="58" xfId="0" applyFill="1" applyBorder="1" applyAlignment="1">
      <alignment horizontal="center" vertical="center"/>
    </xf>
    <xf numFmtId="0" fontId="0" fillId="10" borderId="17" xfId="0" applyFill="1" applyBorder="1" applyAlignment="1">
      <alignment horizontal="center" vertical="center"/>
    </xf>
    <xf numFmtId="0" fontId="4" fillId="3" borderId="150" xfId="0" applyFont="1" applyFill="1" applyBorder="1" applyAlignment="1">
      <alignment vertical="center"/>
    </xf>
    <xf numFmtId="0" fontId="0" fillId="3" borderId="151" xfId="0" applyFill="1" applyBorder="1" applyAlignment="1">
      <alignment horizontal="center" vertical="center"/>
    </xf>
    <xf numFmtId="0" fontId="4" fillId="3" borderId="153" xfId="0" applyFont="1" applyFill="1" applyBorder="1" applyAlignment="1">
      <alignment vertical="center"/>
    </xf>
    <xf numFmtId="0" fontId="8" fillId="0" borderId="183" xfId="0" applyFont="1" applyFill="1" applyBorder="1" applyAlignment="1">
      <alignment horizontal="center" vertical="center"/>
    </xf>
    <xf numFmtId="0" fontId="4" fillId="0" borderId="150" xfId="0" applyFont="1" applyFill="1" applyBorder="1" applyAlignment="1">
      <alignment horizontal="right" vertical="center"/>
    </xf>
    <xf numFmtId="0" fontId="4" fillId="3" borderId="151" xfId="0" applyFont="1" applyFill="1" applyBorder="1" applyAlignment="1">
      <alignment horizontal="right" vertical="center"/>
    </xf>
    <xf numFmtId="0" fontId="4" fillId="0" borderId="151" xfId="0" applyFont="1" applyFill="1" applyBorder="1" applyAlignment="1">
      <alignment horizontal="right" vertical="center"/>
    </xf>
    <xf numFmtId="0" fontId="0" fillId="3" borderId="177" xfId="0" applyFill="1" applyBorder="1" applyAlignment="1">
      <alignment vertical="center"/>
    </xf>
    <xf numFmtId="0" fontId="4" fillId="88" borderId="156" xfId="0" applyFont="1" applyFill="1" applyBorder="1" applyAlignment="1">
      <alignment horizontal="right" vertical="center"/>
    </xf>
    <xf numFmtId="0" fontId="4" fillId="88" borderId="157" xfId="0" applyFont="1" applyFill="1" applyBorder="1" applyAlignment="1">
      <alignment horizontal="right" vertical="center"/>
    </xf>
    <xf numFmtId="1" fontId="4" fillId="88" borderId="160" xfId="0" applyNumberFormat="1" applyFont="1" applyFill="1" applyBorder="1" applyAlignment="1">
      <alignment horizontal="right" vertical="center"/>
    </xf>
    <xf numFmtId="1" fontId="4" fillId="88" borderId="161" xfId="0" applyNumberFormat="1" applyFont="1" applyFill="1" applyBorder="1" applyAlignment="1">
      <alignment horizontal="right" vertical="center"/>
    </xf>
    <xf numFmtId="0" fontId="0" fillId="88" borderId="154" xfId="0" applyFill="1" applyBorder="1" applyAlignment="1">
      <alignment horizontal="center" vertical="center"/>
    </xf>
    <xf numFmtId="0" fontId="0" fillId="0" borderId="172" xfId="0" applyFill="1" applyBorder="1" applyAlignment="1">
      <alignment horizontal="right" vertical="center"/>
    </xf>
    <xf numFmtId="0" fontId="4" fillId="88" borderId="160" xfId="0" applyFont="1" applyFill="1" applyBorder="1" applyAlignment="1">
      <alignment horizontal="right" vertical="center"/>
    </xf>
    <xf numFmtId="0" fontId="4" fillId="88" borderId="161" xfId="0" applyFont="1" applyFill="1" applyBorder="1" applyAlignment="1">
      <alignment horizontal="right" vertical="center"/>
    </xf>
    <xf numFmtId="0" fontId="0" fillId="10" borderId="98" xfId="0" applyFill="1" applyBorder="1" applyAlignment="1">
      <alignment horizontal="center" vertical="center"/>
    </xf>
    <xf numFmtId="0" fontId="0" fillId="10" borderId="19" xfId="0" applyFill="1" applyBorder="1" applyAlignment="1">
      <alignment horizontal="center" vertical="center"/>
    </xf>
    <xf numFmtId="0" fontId="0" fillId="10" borderId="55" xfId="0" applyFill="1" applyBorder="1" applyAlignment="1">
      <alignment horizontal="center" vertical="center"/>
    </xf>
    <xf numFmtId="1" fontId="0" fillId="92" borderId="178" xfId="0" applyNumberFormat="1" applyFill="1" applyBorder="1" applyAlignment="1">
      <alignment horizontal="right" vertical="center"/>
    </xf>
    <xf numFmtId="1" fontId="0" fillId="92" borderId="158" xfId="0" applyNumberFormat="1" applyFill="1" applyBorder="1" applyAlignment="1">
      <alignment horizontal="right" vertical="center"/>
    </xf>
    <xf numFmtId="1" fontId="0" fillId="0" borderId="178" xfId="0" applyNumberFormat="1" applyFill="1" applyBorder="1" applyAlignment="1">
      <alignment horizontal="right" vertical="center"/>
    </xf>
    <xf numFmtId="1" fontId="0" fillId="0" borderId="158" xfId="0" applyNumberFormat="1" applyFill="1" applyBorder="1" applyAlignment="1">
      <alignment horizontal="right" vertical="center"/>
    </xf>
    <xf numFmtId="1" fontId="0" fillId="92" borderId="153" xfId="0" applyNumberFormat="1" applyFill="1" applyBorder="1" applyAlignment="1">
      <alignment horizontal="right" vertical="center"/>
    </xf>
    <xf numFmtId="1" fontId="0" fillId="92" borderId="154" xfId="0" applyNumberFormat="1" applyFill="1" applyBorder="1" applyAlignment="1">
      <alignment horizontal="right" vertical="center"/>
    </xf>
    <xf numFmtId="1" fontId="0" fillId="0" borderId="153" xfId="0" applyNumberFormat="1" applyFill="1" applyBorder="1" applyAlignment="1">
      <alignment horizontal="right" vertical="center"/>
    </xf>
    <xf numFmtId="1" fontId="0" fillId="0" borderId="154" xfId="0" applyNumberFormat="1" applyFill="1" applyBorder="1" applyAlignment="1">
      <alignment horizontal="right" vertical="center"/>
    </xf>
    <xf numFmtId="0" fontId="0" fillId="92" borderId="154" xfId="0" applyFill="1" applyBorder="1" applyAlignment="1">
      <alignment horizontal="center" vertical="center"/>
    </xf>
    <xf numFmtId="0" fontId="0" fillId="8" borderId="58" xfId="0" applyFill="1" applyBorder="1" applyAlignment="1">
      <alignment horizontal="center" vertical="center"/>
    </xf>
    <xf numFmtId="0" fontId="0" fillId="8" borderId="54" xfId="0" applyFill="1" applyBorder="1" applyAlignment="1">
      <alignment horizontal="center" vertical="center"/>
    </xf>
    <xf numFmtId="0" fontId="0" fillId="8" borderId="58" xfId="0" applyFill="1" applyBorder="1" applyAlignment="1">
      <alignment vertical="center"/>
    </xf>
    <xf numFmtId="0" fontId="0" fillId="8" borderId="57" xfId="0" applyFill="1" applyBorder="1" applyAlignment="1">
      <alignment vertical="center"/>
    </xf>
    <xf numFmtId="0" fontId="0" fillId="8" borderId="54" xfId="0" applyFill="1" applyBorder="1" applyAlignment="1">
      <alignment vertical="center"/>
    </xf>
    <xf numFmtId="0" fontId="0" fillId="0" borderId="150" xfId="0" applyFill="1" applyBorder="1" applyAlignment="1">
      <alignment horizontal="right" vertical="center"/>
    </xf>
    <xf numFmtId="0" fontId="0" fillId="0" borderId="151" xfId="0" applyFill="1" applyBorder="1" applyAlignment="1">
      <alignment horizontal="right" vertical="center"/>
    </xf>
    <xf numFmtId="0" fontId="0" fillId="88" borderId="178" xfId="0" applyFill="1" applyBorder="1" applyAlignment="1">
      <alignment horizontal="right" vertical="center"/>
    </xf>
    <xf numFmtId="0" fontId="0" fillId="88" borderId="158" xfId="0" applyFill="1" applyBorder="1" applyAlignment="1">
      <alignment horizontal="right" vertical="center"/>
    </xf>
    <xf numFmtId="1" fontId="8" fillId="92" borderId="160" xfId="0" applyNumberFormat="1" applyFont="1" applyFill="1" applyBorder="1" applyAlignment="1">
      <alignment horizontal="right" vertical="center"/>
    </xf>
    <xf numFmtId="1" fontId="8" fillId="92" borderId="161" xfId="0" applyNumberFormat="1" applyFont="1" applyFill="1" applyBorder="1" applyAlignment="1">
      <alignment horizontal="right" vertical="center"/>
    </xf>
    <xf numFmtId="1" fontId="8" fillId="0" borderId="160" xfId="0" applyNumberFormat="1" applyFont="1" applyFill="1" applyBorder="1" applyAlignment="1">
      <alignment horizontal="right" vertical="center"/>
    </xf>
    <xf numFmtId="1" fontId="8" fillId="3" borderId="161" xfId="0" applyNumberFormat="1" applyFont="1" applyFill="1" applyBorder="1" applyAlignment="1">
      <alignment horizontal="right" vertical="center"/>
    </xf>
    <xf numFmtId="1" fontId="8" fillId="0" borderId="161" xfId="0" applyNumberFormat="1" applyFont="1" applyFill="1" applyBorder="1" applyAlignment="1">
      <alignment horizontal="right" vertical="center"/>
    </xf>
    <xf numFmtId="0" fontId="0" fillId="88" borderId="153" xfId="0" applyFill="1" applyBorder="1" applyAlignment="1">
      <alignment horizontal="right" vertical="center"/>
    </xf>
    <xf numFmtId="1" fontId="4" fillId="92" borderId="160" xfId="0" applyNumberFormat="1" applyFont="1" applyFill="1" applyBorder="1" applyAlignment="1">
      <alignment horizontal="right" vertical="center"/>
    </xf>
    <xf numFmtId="1" fontId="4" fillId="92" borderId="161" xfId="0" applyNumberFormat="1" applyFont="1" applyFill="1" applyBorder="1" applyAlignment="1">
      <alignment horizontal="right" vertical="center"/>
    </xf>
    <xf numFmtId="0" fontId="0" fillId="0" borderId="198" xfId="0" applyFill="1" applyBorder="1" applyAlignment="1">
      <alignment horizontal="right" vertical="center"/>
    </xf>
    <xf numFmtId="0" fontId="0" fillId="0" borderId="199" xfId="0" applyFill="1" applyBorder="1" applyAlignment="1">
      <alignment horizontal="right" vertical="center"/>
    </xf>
    <xf numFmtId="1" fontId="0" fillId="0" borderId="190" xfId="0" applyNumberFormat="1" applyFill="1" applyBorder="1" applyAlignment="1">
      <alignment horizontal="right" vertical="center"/>
    </xf>
    <xf numFmtId="1" fontId="0" fillId="0" borderId="172" xfId="0" applyNumberFormat="1" applyFill="1" applyBorder="1" applyAlignment="1">
      <alignment horizontal="right" vertical="center"/>
    </xf>
    <xf numFmtId="0" fontId="0" fillId="91" borderId="98" xfId="0" applyFill="1" applyBorder="1" applyAlignment="1">
      <alignment horizontal="center" vertical="center"/>
    </xf>
    <xf numFmtId="0" fontId="0" fillId="91" borderId="19" xfId="0" applyFill="1" applyBorder="1" applyAlignment="1">
      <alignment horizontal="center" vertical="center"/>
    </xf>
    <xf numFmtId="0" fontId="0" fillId="91" borderId="55" xfId="0" applyFill="1" applyBorder="1" applyAlignment="1">
      <alignment horizontal="center" vertical="center"/>
    </xf>
    <xf numFmtId="0" fontId="0" fillId="7" borderId="58" xfId="0" applyFill="1" applyBorder="1" applyAlignment="1">
      <alignment horizontal="center" vertical="center"/>
    </xf>
    <xf numFmtId="0" fontId="0" fillId="7" borderId="54" xfId="0" applyFill="1" applyBorder="1" applyAlignment="1">
      <alignment horizontal="center" vertical="center"/>
    </xf>
    <xf numFmtId="0" fontId="8" fillId="0" borderId="4" xfId="0" applyFont="1" applyBorder="1" applyAlignment="1">
      <alignment horizontal="center"/>
    </xf>
    <xf numFmtId="1" fontId="0" fillId="0" borderId="0" xfId="0" applyNumberFormat="1" applyFill="1" applyBorder="1" applyAlignment="1">
      <alignment horizontal="right"/>
    </xf>
    <xf numFmtId="1" fontId="0" fillId="0" borderId="16" xfId="0" applyNumberFormat="1" applyFill="1" applyBorder="1" applyAlignment="1">
      <alignment horizontal="right"/>
    </xf>
    <xf numFmtId="1" fontId="8" fillId="0" borderId="170" xfId="0" applyNumberFormat="1" applyFont="1" applyFill="1" applyBorder="1" applyAlignment="1">
      <alignment horizontal="right" vertical="center"/>
    </xf>
    <xf numFmtId="1" fontId="8" fillId="3" borderId="171" xfId="0" applyNumberFormat="1" applyFont="1" applyFill="1" applyBorder="1" applyAlignment="1">
      <alignment horizontal="right" vertical="center"/>
    </xf>
    <xf numFmtId="1" fontId="8" fillId="0" borderId="171" xfId="0" applyNumberFormat="1" applyFont="1" applyFill="1" applyBorder="1" applyAlignment="1">
      <alignment horizontal="right" vertical="center"/>
    </xf>
    <xf numFmtId="1" fontId="0" fillId="10" borderId="73" xfId="0" applyNumberFormat="1" applyFill="1" applyBorder="1" applyAlignment="1">
      <alignment horizontal="right"/>
    </xf>
    <xf numFmtId="1" fontId="0" fillId="10" borderId="71" xfId="0" applyNumberFormat="1" applyFill="1" applyBorder="1" applyAlignment="1">
      <alignment horizontal="right"/>
    </xf>
    <xf numFmtId="1" fontId="0" fillId="10" borderId="72" xfId="0" applyNumberFormat="1" applyFill="1" applyBorder="1" applyAlignment="1">
      <alignment horizontal="right"/>
    </xf>
    <xf numFmtId="0" fontId="0" fillId="10" borderId="17" xfId="0" applyFill="1" applyBorder="1" applyAlignment="1">
      <alignment horizontal="center"/>
    </xf>
    <xf numFmtId="0" fontId="0" fillId="10" borderId="4" xfId="0" applyFill="1" applyBorder="1" applyAlignment="1">
      <alignment horizontal="center"/>
    </xf>
    <xf numFmtId="0" fontId="0" fillId="9" borderId="8" xfId="0" applyFill="1" applyBorder="1" applyAlignment="1">
      <alignment horizontal="center"/>
    </xf>
    <xf numFmtId="0" fontId="0" fillId="9" borderId="0" xfId="0" applyFill="1" applyBorder="1" applyAlignment="1">
      <alignment horizontal="center"/>
    </xf>
    <xf numFmtId="0" fontId="0" fillId="8" borderId="8" xfId="0" applyFill="1" applyBorder="1" applyAlignment="1">
      <alignment horizontal="center"/>
    </xf>
    <xf numFmtId="0" fontId="0" fillId="8" borderId="0" xfId="0" applyFill="1" applyBorder="1" applyAlignment="1">
      <alignment horizontal="center"/>
    </xf>
    <xf numFmtId="1" fontId="0" fillId="7" borderId="63" xfId="0" applyNumberFormat="1" applyFill="1" applyBorder="1" applyAlignment="1">
      <alignment horizontal="right"/>
    </xf>
    <xf numFmtId="1" fontId="0" fillId="7" borderId="61" xfId="0" applyNumberFormat="1" applyFill="1" applyBorder="1" applyAlignment="1">
      <alignment horizontal="right"/>
    </xf>
    <xf numFmtId="1" fontId="0" fillId="7" borderId="62" xfId="0" applyNumberFormat="1" applyFill="1" applyBorder="1" applyAlignment="1">
      <alignment horizontal="right"/>
    </xf>
    <xf numFmtId="0" fontId="0" fillId="7" borderId="5" xfId="0" applyFill="1" applyBorder="1" applyAlignment="1">
      <alignment horizontal="center"/>
    </xf>
    <xf numFmtId="0" fontId="0" fillId="7" borderId="6" xfId="0" applyFill="1" applyBorder="1" applyAlignment="1">
      <alignment horizontal="center"/>
    </xf>
    <xf numFmtId="0" fontId="8" fillId="0" borderId="54" xfId="0" applyFont="1" applyBorder="1" applyAlignment="1">
      <alignment horizontal="center" wrapText="1"/>
    </xf>
    <xf numFmtId="0" fontId="12" fillId="16" borderId="67" xfId="0" applyFont="1" applyFill="1" applyBorder="1" applyAlignment="1">
      <alignment horizontal="center" vertical="center"/>
    </xf>
    <xf numFmtId="0" fontId="12" fillId="17" borderId="66" xfId="0" applyFont="1" applyFill="1" applyBorder="1" applyAlignment="1">
      <alignment horizontal="center" vertical="center"/>
    </xf>
    <xf numFmtId="0" fontId="0" fillId="0" borderId="226" xfId="0" applyBorder="1" applyAlignment="1"/>
    <xf numFmtId="0" fontId="0" fillId="0" borderId="227" xfId="0" applyBorder="1" applyAlignment="1"/>
    <xf numFmtId="0" fontId="0" fillId="0" borderId="228" xfId="0" applyBorder="1" applyAlignment="1"/>
    <xf numFmtId="0" fontId="0" fillId="0" borderId="229" xfId="0" applyBorder="1" applyAlignment="1"/>
    <xf numFmtId="22" fontId="0" fillId="0" borderId="230" xfId="0" applyNumberFormat="1" applyBorder="1" applyAlignment="1"/>
    <xf numFmtId="46" fontId="0" fillId="0" borderId="0" xfId="0" applyNumberFormat="1" applyAlignment="1"/>
    <xf numFmtId="0" fontId="5" fillId="16" borderId="85" xfId="0" applyFont="1" applyFill="1" applyBorder="1" applyAlignment="1">
      <alignment horizontal="center" vertical="center"/>
    </xf>
    <xf numFmtId="0" fontId="5" fillId="16" borderId="106" xfId="0" applyFont="1" applyFill="1" applyBorder="1" applyAlignment="1">
      <alignment horizontal="center" vertical="center"/>
    </xf>
    <xf numFmtId="0" fontId="12" fillId="17" borderId="107" xfId="0" applyFont="1" applyFill="1" applyBorder="1" applyAlignment="1">
      <alignment horizontal="center" vertical="center"/>
    </xf>
    <xf numFmtId="0" fontId="12" fillId="14" borderId="107" xfId="0" applyFont="1" applyFill="1" applyBorder="1" applyAlignment="1">
      <alignment horizontal="center" vertical="center"/>
    </xf>
    <xf numFmtId="0" fontId="12" fillId="13" borderId="107" xfId="0" applyFont="1" applyFill="1" applyBorder="1" applyAlignment="1">
      <alignment horizontal="center" vertical="center"/>
    </xf>
    <xf numFmtId="0" fontId="12" fillId="18" borderId="107" xfId="0" applyFont="1" applyFill="1" applyBorder="1" applyAlignment="1">
      <alignment horizontal="center" vertical="center"/>
    </xf>
    <xf numFmtId="0" fontId="12" fillId="16" borderId="106" xfId="0" applyFont="1" applyFill="1" applyBorder="1" applyAlignment="1">
      <alignment horizontal="center" vertical="center"/>
    </xf>
    <xf numFmtId="0" fontId="5" fillId="13" borderId="107" xfId="0" applyFont="1" applyFill="1" applyBorder="1" applyAlignment="1">
      <alignment horizontal="center" vertical="center"/>
    </xf>
    <xf numFmtId="0" fontId="5" fillId="18" borderId="107" xfId="0" applyFont="1" applyFill="1" applyBorder="1" applyAlignment="1">
      <alignment horizontal="center" vertical="center"/>
    </xf>
    <xf numFmtId="0" fontId="5" fillId="17" borderId="107" xfId="0" applyFont="1" applyFill="1" applyBorder="1" applyAlignment="1">
      <alignment horizontal="center" vertical="center"/>
    </xf>
    <xf numFmtId="0" fontId="5" fillId="14" borderId="107" xfId="0" applyFont="1" applyFill="1" applyBorder="1" applyAlignment="1">
      <alignment horizontal="center" vertical="center"/>
    </xf>
    <xf numFmtId="0" fontId="12" fillId="19" borderId="106" xfId="0" applyFont="1" applyFill="1" applyBorder="1" applyAlignment="1">
      <alignment horizontal="center" vertical="center"/>
    </xf>
    <xf numFmtId="0" fontId="12" fillId="24" borderId="104" xfId="0" applyFont="1" applyFill="1" applyBorder="1" applyAlignment="1">
      <alignment horizontal="center" vertical="center"/>
    </xf>
    <xf numFmtId="0" fontId="5" fillId="9" borderId="104" xfId="0" applyFont="1" applyFill="1" applyBorder="1" applyAlignment="1">
      <alignment horizontal="center" vertical="center"/>
    </xf>
    <xf numFmtId="0" fontId="5" fillId="7" borderId="104" xfId="0" applyFont="1" applyFill="1" applyBorder="1" applyAlignment="1">
      <alignment horizontal="center" vertical="center"/>
    </xf>
    <xf numFmtId="0" fontId="5" fillId="26" borderId="104" xfId="0" applyFont="1" applyFill="1" applyBorder="1" applyAlignment="1">
      <alignment horizontal="center" vertical="center"/>
    </xf>
    <xf numFmtId="0" fontId="12" fillId="16" borderId="114" xfId="0" applyFont="1" applyFill="1" applyBorder="1" applyAlignment="1">
      <alignment horizontal="center" vertical="center"/>
    </xf>
    <xf numFmtId="0" fontId="12" fillId="17" borderId="115" xfId="0" applyFont="1" applyFill="1" applyBorder="1" applyAlignment="1">
      <alignment horizontal="center" vertical="center"/>
    </xf>
    <xf numFmtId="0" fontId="5" fillId="14" borderId="115" xfId="0" applyFont="1" applyFill="1" applyBorder="1" applyAlignment="1">
      <alignment horizontal="center" vertical="center"/>
    </xf>
    <xf numFmtId="0" fontId="5" fillId="13" borderId="115" xfId="0" applyFont="1" applyFill="1" applyBorder="1" applyAlignment="1">
      <alignment horizontal="center" vertical="center"/>
    </xf>
    <xf numFmtId="0" fontId="5" fillId="18" borderId="115" xfId="0" applyFont="1" applyFill="1" applyBorder="1" applyAlignment="1">
      <alignment horizontal="center" vertical="center"/>
    </xf>
    <xf numFmtId="0" fontId="5" fillId="16" borderId="118" xfId="0" applyFont="1" applyFill="1" applyBorder="1" applyAlignment="1">
      <alignment horizontal="center" vertical="center"/>
    </xf>
    <xf numFmtId="0" fontId="5" fillId="17" borderId="119" xfId="0" applyFont="1" applyFill="1" applyBorder="1" applyAlignment="1">
      <alignment horizontal="center" vertical="center"/>
    </xf>
    <xf numFmtId="0" fontId="5" fillId="14" borderId="119" xfId="0" applyFont="1" applyFill="1" applyBorder="1" applyAlignment="1">
      <alignment horizontal="center" vertical="center"/>
    </xf>
    <xf numFmtId="0" fontId="5" fillId="13" borderId="119" xfId="0" applyFont="1" applyFill="1" applyBorder="1" applyAlignment="1">
      <alignment horizontal="center" vertical="center"/>
    </xf>
    <xf numFmtId="0" fontId="5" fillId="18" borderId="119" xfId="0" applyFont="1" applyFill="1" applyBorder="1" applyAlignment="1">
      <alignment horizontal="center" vertical="center"/>
    </xf>
    <xf numFmtId="0" fontId="12" fillId="17" borderId="125" xfId="0" applyFont="1" applyFill="1" applyBorder="1" applyAlignment="1">
      <alignment horizontal="center" vertical="center"/>
    </xf>
    <xf numFmtId="0" fontId="5" fillId="14" borderId="125" xfId="0" applyFont="1" applyFill="1" applyBorder="1" applyAlignment="1">
      <alignment horizontal="center" vertical="center"/>
    </xf>
    <xf numFmtId="0" fontId="5" fillId="13" borderId="125" xfId="0" applyFont="1" applyFill="1" applyBorder="1" applyAlignment="1">
      <alignment horizontal="center" vertical="center"/>
    </xf>
    <xf numFmtId="0" fontId="5" fillId="18" borderId="125" xfId="0" applyFont="1" applyFill="1" applyBorder="1" applyAlignment="1">
      <alignment horizontal="center" vertical="center"/>
    </xf>
    <xf numFmtId="0" fontId="5" fillId="16" borderId="124" xfId="0" applyFont="1" applyFill="1" applyBorder="1" applyAlignment="1">
      <alignment horizontal="center" vertical="center"/>
    </xf>
    <xf numFmtId="0" fontId="12" fillId="14" borderId="125" xfId="0" applyFont="1" applyFill="1" applyBorder="1" applyAlignment="1">
      <alignment horizontal="center" vertical="center"/>
    </xf>
    <xf numFmtId="0" fontId="12" fillId="13" borderId="125" xfId="0" applyFont="1" applyFill="1" applyBorder="1" applyAlignment="1">
      <alignment horizontal="center" vertical="center"/>
    </xf>
    <xf numFmtId="0" fontId="12" fillId="18" borderId="125" xfId="0" applyFont="1" applyFill="1" applyBorder="1" applyAlignment="1">
      <alignment horizontal="center" vertical="center"/>
    </xf>
    <xf numFmtId="0" fontId="12" fillId="17" borderId="119" xfId="0" applyFont="1" applyFill="1" applyBorder="1" applyAlignment="1">
      <alignment horizontal="center" vertical="center"/>
    </xf>
    <xf numFmtId="0" fontId="12" fillId="19" borderId="103" xfId="0" applyFont="1" applyFill="1" applyBorder="1" applyAlignment="1">
      <alignment horizontal="center" vertical="center"/>
    </xf>
    <xf numFmtId="0" fontId="12" fillId="9" borderId="104" xfId="0" applyFont="1" applyFill="1" applyBorder="1" applyAlignment="1">
      <alignment horizontal="center" vertical="center"/>
    </xf>
    <xf numFmtId="0" fontId="12" fillId="7" borderId="104" xfId="0" applyFont="1" applyFill="1" applyBorder="1" applyAlignment="1">
      <alignment horizontal="center" vertical="center"/>
    </xf>
    <xf numFmtId="0" fontId="12" fillId="26" borderId="104" xfId="0" applyFont="1" applyFill="1" applyBorder="1" applyAlignment="1">
      <alignment horizontal="center" vertical="center"/>
    </xf>
    <xf numFmtId="0" fontId="5" fillId="9" borderId="107" xfId="0" applyFont="1" applyFill="1" applyBorder="1" applyAlignment="1">
      <alignment horizontal="center" vertical="center"/>
    </xf>
    <xf numFmtId="0" fontId="5" fillId="7" borderId="107" xfId="0" applyFont="1" applyFill="1" applyBorder="1" applyAlignment="1">
      <alignment horizontal="center" vertical="center"/>
    </xf>
    <xf numFmtId="0" fontId="5" fillId="26" borderId="107" xfId="0" applyFont="1" applyFill="1" applyBorder="1" applyAlignment="1">
      <alignment horizontal="center" vertical="center"/>
    </xf>
    <xf numFmtId="0" fontId="12" fillId="16" borderId="5" xfId="0" applyFont="1" applyFill="1" applyBorder="1" applyAlignment="1">
      <alignment horizontal="center" vertical="center"/>
    </xf>
    <xf numFmtId="0" fontId="5" fillId="14" borderId="6" xfId="0" applyFont="1" applyFill="1" applyBorder="1" applyAlignment="1">
      <alignment horizontal="center" vertical="center"/>
    </xf>
    <xf numFmtId="0" fontId="5" fillId="13" borderId="6" xfId="0" applyFont="1" applyFill="1" applyBorder="1" applyAlignment="1">
      <alignment horizontal="center" vertical="center"/>
    </xf>
    <xf numFmtId="0" fontId="5" fillId="18" borderId="6" xfId="0" applyFont="1" applyFill="1" applyBorder="1" applyAlignment="1">
      <alignment horizontal="center" vertical="center"/>
    </xf>
    <xf numFmtId="0" fontId="5" fillId="19" borderId="118" xfId="0" applyFont="1" applyFill="1" applyBorder="1" applyAlignment="1">
      <alignment horizontal="center" vertical="center"/>
    </xf>
    <xf numFmtId="0" fontId="5" fillId="24" borderId="119" xfId="0" applyFont="1" applyFill="1" applyBorder="1" applyAlignment="1">
      <alignment horizontal="center" vertical="center"/>
    </xf>
    <xf numFmtId="0" fontId="5" fillId="9" borderId="119" xfId="0" applyFont="1" applyFill="1" applyBorder="1" applyAlignment="1">
      <alignment horizontal="center" vertical="center"/>
    </xf>
    <xf numFmtId="0" fontId="5" fillId="7" borderId="119" xfId="0" applyFont="1" applyFill="1" applyBorder="1" applyAlignment="1">
      <alignment horizontal="center" vertical="center"/>
    </xf>
    <xf numFmtId="0" fontId="5" fillId="26" borderId="119" xfId="0" applyFont="1" applyFill="1" applyBorder="1" applyAlignment="1">
      <alignment horizontal="center" vertical="center"/>
    </xf>
    <xf numFmtId="0" fontId="5" fillId="19" borderId="125" xfId="0" applyFont="1" applyFill="1" applyBorder="1" applyAlignment="1">
      <alignment horizontal="center" vertical="center"/>
    </xf>
    <xf numFmtId="0" fontId="5" fillId="24" borderId="125" xfId="0" applyFont="1" applyFill="1" applyBorder="1" applyAlignment="1">
      <alignment horizontal="center" vertical="center"/>
    </xf>
    <xf numFmtId="0" fontId="5" fillId="9" borderId="125" xfId="0" applyFont="1" applyFill="1" applyBorder="1" applyAlignment="1">
      <alignment horizontal="center" vertical="center"/>
    </xf>
    <xf numFmtId="0" fontId="5" fillId="7" borderId="125" xfId="0" applyFont="1" applyFill="1" applyBorder="1" applyAlignment="1">
      <alignment horizontal="center" vertical="center"/>
    </xf>
    <xf numFmtId="0" fontId="5" fillId="26" borderId="125" xfId="0" applyFont="1" applyFill="1" applyBorder="1" applyAlignment="1">
      <alignment horizontal="center" vertical="center"/>
    </xf>
    <xf numFmtId="0" fontId="12" fillId="19" borderId="104" xfId="0" applyFont="1" applyFill="1" applyBorder="1" applyAlignment="1">
      <alignment horizontal="center" vertical="center"/>
    </xf>
    <xf numFmtId="0" fontId="5" fillId="19" borderId="104" xfId="0" applyFont="1" applyFill="1" applyBorder="1" applyAlignment="1">
      <alignment horizontal="center" vertical="center"/>
    </xf>
    <xf numFmtId="0" fontId="12" fillId="19" borderId="0" xfId="0" applyFont="1" applyFill="1" applyBorder="1" applyAlignment="1">
      <alignment horizontal="center" vertical="center"/>
    </xf>
    <xf numFmtId="0" fontId="5" fillId="9" borderId="0" xfId="0" applyFont="1" applyFill="1" applyBorder="1" applyAlignment="1">
      <alignment horizontal="center" vertical="center"/>
    </xf>
    <xf numFmtId="0" fontId="5" fillId="7" borderId="0" xfId="0" applyFont="1" applyFill="1" applyBorder="1" applyAlignment="1">
      <alignment horizontal="center" vertical="center"/>
    </xf>
    <xf numFmtId="0" fontId="5" fillId="26" borderId="0" xfId="0" applyFont="1" applyFill="1" applyBorder="1" applyAlignment="1">
      <alignment horizontal="center" vertical="center"/>
    </xf>
    <xf numFmtId="0" fontId="12" fillId="19" borderId="119" xfId="0" applyFont="1" applyFill="1" applyBorder="1" applyAlignment="1">
      <alignment horizontal="center" vertical="center"/>
    </xf>
    <xf numFmtId="0" fontId="12" fillId="16" borderId="93" xfId="0" applyFont="1" applyFill="1" applyBorder="1" applyAlignment="1">
      <alignment horizontal="center" vertical="center"/>
    </xf>
    <xf numFmtId="0" fontId="12" fillId="17" borderId="131" xfId="0" applyFont="1" applyFill="1" applyBorder="1" applyAlignment="1">
      <alignment horizontal="center" vertical="center"/>
    </xf>
    <xf numFmtId="0" fontId="4" fillId="2" borderId="0" xfId="0" applyFont="1" applyFill="1" applyBorder="1" applyAlignment="1"/>
    <xf numFmtId="0" fontId="24" fillId="0" borderId="0" xfId="0" applyFont="1" applyAlignment="1"/>
    <xf numFmtId="0" fontId="9" fillId="0" borderId="64" xfId="0" applyFont="1" applyBorder="1" applyAlignment="1">
      <alignment horizontal="center" vertical="center" wrapText="1"/>
    </xf>
    <xf numFmtId="0" fontId="0" fillId="2" borderId="0" xfId="0" applyFill="1" applyBorder="1" applyAlignment="1">
      <alignment horizontal="center"/>
    </xf>
    <xf numFmtId="0" fontId="9" fillId="0" borderId="55" xfId="0" applyFont="1" applyBorder="1" applyAlignment="1">
      <alignment horizontal="center" vertical="center"/>
    </xf>
    <xf numFmtId="0" fontId="5" fillId="18" borderId="66" xfId="0" applyFont="1" applyFill="1" applyBorder="1" applyAlignment="1">
      <alignment horizontal="center" vertical="center"/>
    </xf>
    <xf numFmtId="0" fontId="5" fillId="14" borderId="66" xfId="0" applyFont="1" applyFill="1" applyBorder="1" applyAlignment="1">
      <alignment horizontal="center" vertical="center"/>
    </xf>
    <xf numFmtId="0" fontId="5" fillId="13" borderId="66" xfId="0" applyFont="1" applyFill="1" applyBorder="1" applyAlignment="1">
      <alignment horizontal="center" vertical="center"/>
    </xf>
    <xf numFmtId="0" fontId="0" fillId="0" borderId="0" xfId="0" applyAlignment="1"/>
    <xf numFmtId="0" fontId="25" fillId="0" borderId="64" xfId="0" applyFont="1" applyBorder="1" applyAlignment="1">
      <alignment horizontal="center" vertical="center"/>
    </xf>
    <xf numFmtId="0" fontId="26" fillId="0" borderId="64" xfId="0" applyFont="1" applyBorder="1" applyAlignment="1">
      <alignment horizontal="center" vertical="center"/>
    </xf>
    <xf numFmtId="0" fontId="26" fillId="18" borderId="64" xfId="0" applyFont="1" applyFill="1" applyBorder="1" applyAlignment="1">
      <alignment horizontal="center" vertical="center"/>
    </xf>
    <xf numFmtId="0" fontId="27" fillId="0" borderId="64" xfId="0" applyFont="1" applyBorder="1" applyAlignment="1">
      <alignment horizontal="center" vertical="center"/>
    </xf>
    <xf numFmtId="0" fontId="27" fillId="0" borderId="49" xfId="0" applyFont="1" applyBorder="1" applyAlignment="1">
      <alignment horizontal="center" vertical="center"/>
    </xf>
    <xf numFmtId="0" fontId="0" fillId="0" borderId="0" xfId="0"/>
    <xf numFmtId="1" fontId="4" fillId="20" borderId="232" xfId="0" applyNumberFormat="1" applyFont="1" applyFill="1" applyBorder="1" applyAlignment="1">
      <alignment horizontal="right" vertical="center"/>
    </xf>
    <xf numFmtId="1" fontId="4" fillId="0" borderId="233" xfId="0" applyNumberFormat="1" applyFont="1" applyFill="1" applyBorder="1" applyAlignment="1">
      <alignment horizontal="right" vertical="center"/>
    </xf>
    <xf numFmtId="1" fontId="4" fillId="20" borderId="233" xfId="0" applyNumberFormat="1" applyFont="1" applyFill="1" applyBorder="1" applyAlignment="1">
      <alignment horizontal="right" vertical="center"/>
    </xf>
    <xf numFmtId="1" fontId="4" fillId="0" borderId="234" xfId="0" applyNumberFormat="1" applyFont="1" applyFill="1" applyBorder="1" applyAlignment="1">
      <alignment horizontal="right" vertical="center"/>
    </xf>
    <xf numFmtId="0" fontId="5" fillId="0" borderId="231" xfId="0" applyFont="1" applyBorder="1" applyAlignment="1">
      <alignment horizontal="center" vertical="center"/>
    </xf>
    <xf numFmtId="0" fontId="9" fillId="66" borderId="231" xfId="0" applyFont="1" applyFill="1" applyBorder="1" applyAlignment="1">
      <alignment vertical="center"/>
    </xf>
    <xf numFmtId="0" fontId="10" fillId="11" borderId="134" xfId="0" applyFont="1" applyFill="1" applyBorder="1" applyAlignment="1">
      <alignment vertical="center"/>
    </xf>
    <xf numFmtId="0" fontId="11" fillId="22" borderId="134" xfId="0" applyFont="1" applyFill="1" applyBorder="1" applyAlignment="1">
      <alignment vertical="center"/>
    </xf>
    <xf numFmtId="0" fontId="10" fillId="23" borderId="134" xfId="0" applyFont="1" applyFill="1" applyBorder="1" applyAlignment="1">
      <alignment vertical="center"/>
    </xf>
    <xf numFmtId="0" fontId="10" fillId="12" borderId="134" xfId="0" applyFont="1" applyFill="1" applyBorder="1" applyAlignment="1">
      <alignment vertical="center"/>
    </xf>
    <xf numFmtId="0" fontId="10" fillId="13" borderId="134" xfId="0" applyFont="1" applyFill="1" applyBorder="1" applyAlignment="1">
      <alignment vertical="center"/>
    </xf>
    <xf numFmtId="0" fontId="11" fillId="14" borderId="134" xfId="0" applyFont="1" applyFill="1" applyBorder="1" applyAlignment="1">
      <alignment vertical="center"/>
    </xf>
    <xf numFmtId="0" fontId="13" fillId="15" borderId="134" xfId="0" applyFont="1" applyFill="1" applyBorder="1" applyAlignment="1">
      <alignment vertical="center"/>
    </xf>
    <xf numFmtId="0" fontId="5" fillId="16" borderId="133" xfId="0" applyFont="1" applyFill="1" applyBorder="1" applyAlignment="1">
      <alignment horizontal="center" vertical="center"/>
    </xf>
    <xf numFmtId="0" fontId="5" fillId="17" borderId="134" xfId="0" applyFont="1" applyFill="1" applyBorder="1" applyAlignment="1">
      <alignment horizontal="center" vertical="center"/>
    </xf>
    <xf numFmtId="0" fontId="5" fillId="14" borderId="134" xfId="0" applyFont="1" applyFill="1" applyBorder="1" applyAlignment="1">
      <alignment horizontal="center" vertical="center"/>
    </xf>
    <xf numFmtId="0" fontId="5" fillId="13" borderId="134" xfId="0" applyFont="1" applyFill="1" applyBorder="1" applyAlignment="1">
      <alignment horizontal="center" vertical="center"/>
    </xf>
    <xf numFmtId="0" fontId="5" fillId="18" borderId="134" xfId="0" applyFont="1" applyFill="1" applyBorder="1" applyAlignment="1">
      <alignment horizontal="center" vertical="center"/>
    </xf>
    <xf numFmtId="0" fontId="29" fillId="0" borderId="0" xfId="0" applyFont="1" applyFill="1" applyBorder="1" applyAlignment="1"/>
    <xf numFmtId="0" fontId="30" fillId="0" borderId="0" xfId="0" applyFont="1" applyFill="1" applyBorder="1" applyAlignment="1"/>
    <xf numFmtId="0" fontId="31" fillId="0" borderId="0" xfId="0" applyFont="1" applyFill="1" applyBorder="1" applyAlignment="1"/>
    <xf numFmtId="0" fontId="15" fillId="0" borderId="0" xfId="0" applyFont="1" applyFill="1" applyBorder="1" applyAlignment="1"/>
    <xf numFmtId="0" fontId="12" fillId="0" borderId="0" xfId="0" applyFont="1" applyFill="1" applyBorder="1" applyAlignment="1"/>
    <xf numFmtId="0" fontId="0" fillId="0" borderId="235" xfId="0" applyBorder="1" applyAlignment="1"/>
    <xf numFmtId="0" fontId="0" fillId="0" borderId="236" xfId="0" applyFill="1" applyBorder="1" applyAlignment="1"/>
    <xf numFmtId="0" fontId="0" fillId="0" borderId="237" xfId="0" applyFill="1" applyBorder="1" applyAlignment="1"/>
    <xf numFmtId="0" fontId="21" fillId="14" borderId="4" xfId="0" applyFont="1" applyFill="1" applyBorder="1" applyAlignment="1">
      <alignment vertical="center"/>
    </xf>
    <xf numFmtId="0" fontId="13" fillId="15" borderId="18" xfId="0" applyFont="1" applyFill="1" applyBorder="1" applyAlignment="1">
      <alignment vertical="center"/>
    </xf>
    <xf numFmtId="0" fontId="5" fillId="0" borderId="18" xfId="0" applyFont="1" applyBorder="1" applyAlignment="1">
      <alignment vertical="center" wrapText="1"/>
    </xf>
    <xf numFmtId="0" fontId="9" fillId="93" borderId="17" xfId="0" applyFont="1" applyFill="1" applyBorder="1" applyAlignment="1">
      <alignment vertical="center"/>
    </xf>
    <xf numFmtId="0" fontId="11" fillId="11" borderId="17" xfId="0" applyFont="1" applyFill="1" applyBorder="1" applyAlignment="1">
      <alignment vertical="center"/>
    </xf>
    <xf numFmtId="0" fontId="13" fillId="23" borderId="4" xfId="0" applyFont="1" applyFill="1" applyBorder="1" applyAlignment="1">
      <alignment vertical="center"/>
    </xf>
    <xf numFmtId="0" fontId="0" fillId="0" borderId="0" xfId="0" applyBorder="1" applyAlignment="1">
      <alignment horizontal="right" vertical="center"/>
    </xf>
    <xf numFmtId="0" fontId="0" fillId="0" borderId="0" xfId="0" applyFill="1" applyBorder="1" applyAlignment="1"/>
    <xf numFmtId="0" fontId="0" fillId="2" borderId="0" xfId="0" applyFill="1" applyBorder="1" applyAlignment="1"/>
    <xf numFmtId="0" fontId="5" fillId="0" borderId="0" xfId="0" applyFont="1" applyBorder="1" applyAlignment="1"/>
    <xf numFmtId="0" fontId="7" fillId="0" borderId="0" xfId="0" applyFont="1" applyBorder="1" applyAlignment="1"/>
    <xf numFmtId="0" fontId="0" fillId="0" borderId="0" xfId="0"/>
    <xf numFmtId="0" fontId="9" fillId="0" borderId="58" xfId="0" applyFont="1" applyBorder="1" applyAlignment="1">
      <alignment horizontal="center" vertical="center"/>
    </xf>
    <xf numFmtId="0" fontId="0" fillId="2" borderId="0" xfId="0" applyFill="1" applyBorder="1" applyAlignment="1">
      <alignment horizontal="center"/>
    </xf>
    <xf numFmtId="0" fontId="0" fillId="0" borderId="0" xfId="0" applyBorder="1" applyAlignment="1">
      <alignment vertical="center"/>
    </xf>
    <xf numFmtId="0" fontId="0" fillId="0" borderId="0" xfId="0" applyAlignment="1">
      <alignment vertical="center"/>
    </xf>
    <xf numFmtId="0" fontId="0" fillId="0" borderId="0" xfId="0"/>
    <xf numFmtId="0" fontId="0" fillId="0" borderId="0" xfId="0" applyFont="1" applyFill="1" applyBorder="1" applyAlignment="1"/>
    <xf numFmtId="0" fontId="9" fillId="0" borderId="108" xfId="0" applyFont="1" applyBorder="1" applyAlignment="1">
      <alignment vertical="center"/>
    </xf>
    <xf numFmtId="0" fontId="9" fillId="0" borderId="116" xfId="0" applyFont="1" applyBorder="1" applyAlignment="1">
      <alignment vertical="center"/>
    </xf>
    <xf numFmtId="0" fontId="9" fillId="0" borderId="120" xfId="0" applyFont="1" applyBorder="1" applyAlignment="1">
      <alignment vertical="center"/>
    </xf>
    <xf numFmtId="0" fontId="9" fillId="0" borderId="126" xfId="0" applyFont="1" applyBorder="1" applyAlignment="1">
      <alignment vertical="center"/>
    </xf>
    <xf numFmtId="0" fontId="4" fillId="0" borderId="105" xfId="0" applyFont="1" applyBorder="1" applyAlignment="1">
      <alignment vertical="center"/>
    </xf>
    <xf numFmtId="0" fontId="4" fillId="0" borderId="108" xfId="0" applyFont="1" applyBorder="1" applyAlignment="1">
      <alignment vertical="center"/>
    </xf>
    <xf numFmtId="0" fontId="9" fillId="0" borderId="98" xfId="0" applyFont="1" applyBorder="1" applyAlignment="1">
      <alignment vertical="center"/>
    </xf>
    <xf numFmtId="0" fontId="4" fillId="0" borderId="120" xfId="0" applyFont="1" applyBorder="1" applyAlignment="1">
      <alignment vertical="center"/>
    </xf>
    <xf numFmtId="0" fontId="4" fillId="0" borderId="126" xfId="0" applyFont="1" applyBorder="1" applyAlignment="1">
      <alignment vertical="center"/>
    </xf>
    <xf numFmtId="0" fontId="4" fillId="0" borderId="16" xfId="0" applyFont="1" applyBorder="1" applyAlignment="1">
      <alignment vertical="center"/>
    </xf>
    <xf numFmtId="0" fontId="0" fillId="7" borderId="0" xfId="0" applyFont="1" applyFill="1" applyBorder="1" applyAlignment="1"/>
    <xf numFmtId="0" fontId="0" fillId="88" borderId="0" xfId="0" applyFill="1" applyBorder="1" applyAlignment="1"/>
    <xf numFmtId="0" fontId="0" fillId="10" borderId="0" xfId="0" applyFill="1" applyBorder="1" applyAlignment="1"/>
    <xf numFmtId="0" fontId="0" fillId="10" borderId="0" xfId="0" applyFont="1" applyFill="1" applyBorder="1" applyAlignment="1"/>
    <xf numFmtId="0" fontId="0" fillId="8" borderId="0" xfId="0" applyFont="1" applyFill="1" applyBorder="1" applyAlignment="1"/>
    <xf numFmtId="0" fontId="0" fillId="3" borderId="0" xfId="0" applyFont="1" applyFill="1" applyBorder="1" applyAlignment="1"/>
    <xf numFmtId="0" fontId="9" fillId="94" borderId="56" xfId="0" applyFont="1" applyFill="1" applyBorder="1" applyAlignment="1">
      <alignment horizontal="center" vertical="center"/>
    </xf>
    <xf numFmtId="0" fontId="9" fillId="95" borderId="57" xfId="0" applyFont="1" applyFill="1" applyBorder="1" applyAlignment="1">
      <alignment horizontal="center" vertical="center"/>
    </xf>
    <xf numFmtId="0" fontId="9" fillId="96" borderId="57" xfId="0" applyFont="1" applyFill="1" applyBorder="1" applyAlignment="1">
      <alignment horizontal="center" vertical="center"/>
    </xf>
    <xf numFmtId="0" fontId="0" fillId="87" borderId="19" xfId="0" applyFill="1" applyBorder="1" applyAlignment="1">
      <alignment horizontal="center"/>
    </xf>
    <xf numFmtId="1" fontId="0" fillId="87" borderId="20" xfId="0" applyNumberFormat="1" applyFill="1" applyBorder="1" applyAlignment="1">
      <alignment horizontal="right"/>
    </xf>
    <xf numFmtId="1" fontId="0" fillId="87" borderId="21" xfId="0" applyNumberFormat="1" applyFill="1" applyBorder="1" applyAlignment="1">
      <alignment horizontal="right"/>
    </xf>
    <xf numFmtId="1" fontId="0" fillId="87" borderId="22" xfId="0" applyNumberFormat="1" applyFill="1" applyBorder="1" applyAlignment="1">
      <alignment horizontal="right"/>
    </xf>
    <xf numFmtId="1" fontId="0" fillId="87" borderId="23" xfId="0" applyNumberFormat="1" applyFill="1" applyBorder="1" applyAlignment="1">
      <alignment horizontal="right"/>
    </xf>
    <xf numFmtId="0" fontId="0" fillId="97" borderId="27" xfId="0" applyFill="1" applyBorder="1" applyAlignment="1">
      <alignment horizontal="center"/>
    </xf>
    <xf numFmtId="1" fontId="0" fillId="97" borderId="28" xfId="0" applyNumberFormat="1" applyFill="1" applyBorder="1" applyAlignment="1">
      <alignment horizontal="right"/>
    </xf>
    <xf numFmtId="1" fontId="0" fillId="97" borderId="29" xfId="0" applyNumberFormat="1" applyFill="1" applyBorder="1" applyAlignment="1">
      <alignment horizontal="right"/>
    </xf>
    <xf numFmtId="1" fontId="0" fillId="97" borderId="30" xfId="0" applyNumberFormat="1" applyFill="1" applyBorder="1" applyAlignment="1">
      <alignment horizontal="right"/>
    </xf>
    <xf numFmtId="1" fontId="0" fillId="97" borderId="31" xfId="0" applyNumberFormat="1" applyFill="1" applyBorder="1" applyAlignment="1">
      <alignment horizontal="right"/>
    </xf>
    <xf numFmtId="0" fontId="0" fillId="98" borderId="27" xfId="0" applyFill="1" applyBorder="1" applyAlignment="1">
      <alignment horizontal="center"/>
    </xf>
    <xf numFmtId="1" fontId="0" fillId="98" borderId="34" xfId="0" applyNumberFormat="1" applyFill="1" applyBorder="1" applyAlignment="1">
      <alignment horizontal="right"/>
    </xf>
    <xf numFmtId="1" fontId="0" fillId="98" borderId="35" xfId="0" applyNumberFormat="1" applyFill="1" applyBorder="1" applyAlignment="1">
      <alignment horizontal="right"/>
    </xf>
    <xf numFmtId="1" fontId="0" fillId="98" borderId="36" xfId="0" applyNumberFormat="1" applyFill="1" applyBorder="1" applyAlignment="1">
      <alignment horizontal="right"/>
    </xf>
    <xf numFmtId="1" fontId="0" fillId="98" borderId="37" xfId="0" applyNumberFormat="1" applyFill="1" applyBorder="1" applyAlignment="1">
      <alignment horizontal="right"/>
    </xf>
    <xf numFmtId="0" fontId="0" fillId="0" borderId="0" xfId="0" applyFill="1" applyAlignment="1"/>
    <xf numFmtId="0" fontId="0" fillId="0" borderId="55" xfId="0" applyBorder="1" applyAlignment="1">
      <alignment horizontal="right"/>
    </xf>
    <xf numFmtId="0" fontId="7" fillId="0" borderId="149" xfId="0" applyFont="1" applyBorder="1" applyAlignment="1">
      <alignment horizontal="center"/>
    </xf>
    <xf numFmtId="0" fontId="8" fillId="24" borderId="146" xfId="0" applyFont="1" applyFill="1" applyBorder="1" applyAlignment="1">
      <alignment horizontal="center"/>
    </xf>
    <xf numFmtId="0" fontId="0" fillId="0" borderId="148" xfId="0" applyBorder="1"/>
    <xf numFmtId="0" fontId="0" fillId="0" borderId="147" xfId="0" applyBorder="1"/>
    <xf numFmtId="0" fontId="0" fillId="0" borderId="248" xfId="0" applyBorder="1"/>
    <xf numFmtId="1" fontId="8" fillId="2" borderId="125" xfId="0" applyNumberFormat="1" applyFont="1" applyFill="1" applyBorder="1"/>
    <xf numFmtId="0" fontId="0" fillId="0" borderId="121" xfId="0" applyBorder="1" applyAlignment="1">
      <alignment horizontal="center" vertical="center"/>
    </xf>
    <xf numFmtId="1" fontId="0" fillId="2" borderId="124" xfId="0" applyNumberFormat="1" applyFill="1" applyBorder="1"/>
    <xf numFmtId="1" fontId="0" fillId="2" borderId="249" xfId="0" applyNumberFormat="1" applyFill="1" applyBorder="1"/>
    <xf numFmtId="1" fontId="8" fillId="2" borderId="6" xfId="0" applyNumberFormat="1" applyFont="1" applyFill="1" applyBorder="1"/>
    <xf numFmtId="1" fontId="0" fillId="0" borderId="19" xfId="0" applyNumberFormat="1" applyBorder="1" applyAlignment="1">
      <alignment horizontal="center" vertical="center"/>
    </xf>
    <xf numFmtId="1" fontId="0" fillId="0" borderId="5" xfId="0" applyNumberFormat="1" applyFill="1" applyBorder="1"/>
    <xf numFmtId="1" fontId="0" fillId="2" borderId="142" xfId="0" applyNumberFormat="1" applyFill="1" applyBorder="1"/>
    <xf numFmtId="1" fontId="0" fillId="8" borderId="121" xfId="0" applyNumberFormat="1" applyFill="1" applyBorder="1" applyAlignment="1">
      <alignment horizontal="center" vertical="center"/>
    </xf>
    <xf numFmtId="1" fontId="0" fillId="8" borderId="125" xfId="0" applyNumberFormat="1" applyFill="1" applyBorder="1"/>
    <xf numFmtId="0" fontId="0" fillId="0" borderId="249" xfId="0" applyBorder="1"/>
    <xf numFmtId="1" fontId="8" fillId="0" borderId="125" xfId="0" applyNumberFormat="1" applyFont="1" applyFill="1" applyBorder="1"/>
    <xf numFmtId="1" fontId="0" fillId="0" borderId="27" xfId="0" applyNumberFormat="1" applyBorder="1" applyAlignment="1">
      <alignment horizontal="center" vertical="center"/>
    </xf>
    <xf numFmtId="1" fontId="0" fillId="0" borderId="142" xfId="0" applyNumberFormat="1" applyFill="1" applyBorder="1"/>
    <xf numFmtId="0" fontId="0" fillId="7" borderId="54" xfId="0" applyFill="1" applyBorder="1" applyAlignment="1">
      <alignment horizontal="center"/>
    </xf>
    <xf numFmtId="1" fontId="8" fillId="2" borderId="107" xfId="0" applyNumberFormat="1" applyFont="1" applyFill="1" applyBorder="1"/>
    <xf numFmtId="0" fontId="0" fillId="0" borderId="127" xfId="0" applyBorder="1" applyAlignment="1">
      <alignment horizontal="center" vertical="center"/>
    </xf>
    <xf numFmtId="1" fontId="0" fillId="2" borderId="106" xfId="0" applyNumberFormat="1" applyFill="1" applyBorder="1"/>
    <xf numFmtId="1" fontId="0" fillId="2" borderId="250" xfId="0" applyNumberFormat="1" applyFill="1" applyBorder="1"/>
    <xf numFmtId="1" fontId="0" fillId="0" borderId="127" xfId="0" applyNumberFormat="1" applyBorder="1" applyAlignment="1">
      <alignment horizontal="center" vertical="center"/>
    </xf>
    <xf numFmtId="1" fontId="0" fillId="0" borderId="106" xfId="0" applyNumberFormat="1" applyFill="1" applyBorder="1"/>
    <xf numFmtId="1" fontId="7" fillId="8" borderId="129" xfId="0" applyNumberFormat="1" applyFont="1" applyFill="1" applyBorder="1" applyAlignment="1">
      <alignment horizontal="center" vertical="center"/>
    </xf>
    <xf numFmtId="1" fontId="0" fillId="8" borderId="119" xfId="0" applyNumberFormat="1" applyFill="1" applyBorder="1"/>
    <xf numFmtId="0" fontId="0" fillId="0" borderId="252" xfId="0" applyBorder="1"/>
    <xf numFmtId="1" fontId="8" fillId="0" borderId="107" xfId="0" applyNumberFormat="1" applyFont="1" applyFill="1" applyBorder="1"/>
    <xf numFmtId="1" fontId="0" fillId="0" borderId="250" xfId="0" applyNumberFormat="1" applyFill="1" applyBorder="1"/>
    <xf numFmtId="0" fontId="0" fillId="8" borderId="54" xfId="0" applyFill="1" applyBorder="1" applyAlignment="1">
      <alignment horizontal="center"/>
    </xf>
    <xf numFmtId="1" fontId="8" fillId="19" borderId="107" xfId="0" applyNumberFormat="1" applyFont="1" applyFill="1" applyBorder="1"/>
    <xf numFmtId="0" fontId="0" fillId="19" borderId="127" xfId="0" applyFill="1" applyBorder="1" applyAlignment="1">
      <alignment horizontal="center" vertical="center"/>
    </xf>
    <xf numFmtId="0" fontId="0" fillId="7" borderId="127" xfId="0" applyFill="1" applyBorder="1" applyAlignment="1">
      <alignment horizontal="center" vertical="center"/>
    </xf>
    <xf numFmtId="1" fontId="0" fillId="7" borderId="104" xfId="0" applyNumberFormat="1" applyFill="1" applyBorder="1"/>
    <xf numFmtId="0" fontId="0" fillId="0" borderId="253" xfId="0" applyBorder="1"/>
    <xf numFmtId="0" fontId="0" fillId="9" borderId="54" xfId="0" applyFill="1" applyBorder="1" applyAlignment="1">
      <alignment horizontal="center"/>
    </xf>
    <xf numFmtId="1" fontId="0" fillId="7" borderId="107" xfId="0" applyNumberFormat="1" applyFill="1" applyBorder="1"/>
    <xf numFmtId="0" fontId="0" fillId="0" borderId="250" xfId="0" applyBorder="1"/>
    <xf numFmtId="0" fontId="0" fillId="10" borderId="54" xfId="0" applyFill="1" applyBorder="1" applyAlignment="1">
      <alignment horizontal="center"/>
    </xf>
    <xf numFmtId="0" fontId="0" fillId="0" borderId="127" xfId="0" applyFill="1" applyBorder="1" applyAlignment="1">
      <alignment horizontal="center" vertical="center"/>
    </xf>
    <xf numFmtId="1" fontId="0" fillId="10" borderId="250" xfId="0" applyNumberFormat="1" applyFill="1" applyBorder="1"/>
    <xf numFmtId="0" fontId="8" fillId="24" borderId="54" xfId="0" applyFont="1" applyFill="1" applyBorder="1" applyAlignment="1">
      <alignment horizontal="center"/>
    </xf>
    <xf numFmtId="0" fontId="8" fillId="19" borderId="54" xfId="0" applyFont="1" applyFill="1" applyBorder="1" applyAlignment="1">
      <alignment horizontal="center"/>
    </xf>
    <xf numFmtId="0" fontId="7" fillId="7" borderId="127" xfId="0" applyFont="1" applyFill="1" applyBorder="1" applyAlignment="1">
      <alignment horizontal="center" vertical="center"/>
    </xf>
    <xf numFmtId="1" fontId="0" fillId="10" borderId="127" xfId="0" applyNumberFormat="1" applyFill="1" applyBorder="1" applyAlignment="1">
      <alignment horizontal="center" vertical="center"/>
    </xf>
    <xf numFmtId="1" fontId="8" fillId="24" borderId="107" xfId="0" applyNumberFormat="1" applyFont="1" applyFill="1" applyBorder="1"/>
    <xf numFmtId="1" fontId="0" fillId="24" borderId="127" xfId="0" applyNumberFormat="1" applyFill="1" applyBorder="1" applyAlignment="1">
      <alignment horizontal="center" vertical="center"/>
    </xf>
    <xf numFmtId="1" fontId="0" fillId="88" borderId="106" xfId="0" applyNumberFormat="1" applyFill="1" applyBorder="1"/>
    <xf numFmtId="0" fontId="0" fillId="10" borderId="127" xfId="0" applyFill="1" applyBorder="1" applyAlignment="1">
      <alignment horizontal="center" vertical="center"/>
    </xf>
    <xf numFmtId="1" fontId="8" fillId="2" borderId="0" xfId="0" applyNumberFormat="1" applyFont="1" applyFill="1" applyBorder="1"/>
    <xf numFmtId="1" fontId="0" fillId="0" borderId="49" xfId="0" applyNumberFormat="1" applyBorder="1" applyAlignment="1">
      <alignment horizontal="center" vertical="center"/>
    </xf>
    <xf numFmtId="1" fontId="0" fillId="0" borderId="17" xfId="0" applyNumberFormat="1" applyFill="1" applyBorder="1"/>
    <xf numFmtId="1" fontId="0" fillId="2" borderId="144" xfId="0" applyNumberFormat="1" applyFill="1" applyBorder="1"/>
    <xf numFmtId="1" fontId="0" fillId="88" borderId="127" xfId="0" applyNumberFormat="1" applyFill="1" applyBorder="1" applyAlignment="1">
      <alignment horizontal="center" vertical="center"/>
    </xf>
    <xf numFmtId="1" fontId="8" fillId="2" borderId="118" xfId="0" applyNumberFormat="1" applyFont="1" applyFill="1" applyBorder="1"/>
    <xf numFmtId="0" fontId="0" fillId="7" borderId="129" xfId="0" applyFill="1" applyBorder="1" applyAlignment="1">
      <alignment horizontal="center" vertical="center"/>
    </xf>
    <xf numFmtId="1" fontId="0" fillId="7" borderId="118" xfId="0" applyNumberFormat="1" applyFill="1" applyBorder="1"/>
    <xf numFmtId="1" fontId="0" fillId="2" borderId="252" xfId="0" applyNumberFormat="1" applyFill="1" applyBorder="1"/>
    <xf numFmtId="1" fontId="0" fillId="0" borderId="8" xfId="0" applyNumberFormat="1" applyFill="1" applyBorder="1"/>
    <xf numFmtId="1" fontId="0" fillId="2" borderId="145" xfId="0" applyNumberFormat="1" applyFill="1" applyBorder="1"/>
    <xf numFmtId="1" fontId="0" fillId="7" borderId="127" xfId="0" applyNumberFormat="1" applyFill="1" applyBorder="1" applyAlignment="1">
      <alignment horizontal="center" vertical="center"/>
    </xf>
    <xf numFmtId="1" fontId="0" fillId="7" borderId="106" xfId="0" applyNumberFormat="1" applyFill="1" applyBorder="1"/>
    <xf numFmtId="1" fontId="8" fillId="2" borderId="104" xfId="0" applyNumberFormat="1" applyFont="1" applyFill="1" applyBorder="1"/>
    <xf numFmtId="0" fontId="0" fillId="0" borderId="132" xfId="0" applyBorder="1" applyAlignment="1">
      <alignment horizontal="center" vertical="center"/>
    </xf>
    <xf numFmtId="1" fontId="0" fillId="2" borderId="103" xfId="0" applyNumberFormat="1" applyFill="1" applyBorder="1"/>
    <xf numFmtId="1" fontId="0" fillId="2" borderId="253" xfId="0" applyNumberFormat="1" applyFill="1" applyBorder="1"/>
    <xf numFmtId="1" fontId="0" fillId="8" borderId="127" xfId="0" applyNumberFormat="1" applyFill="1" applyBorder="1" applyAlignment="1">
      <alignment horizontal="center" vertical="center"/>
    </xf>
    <xf numFmtId="1" fontId="0" fillId="8" borderId="106" xfId="0" applyNumberFormat="1" applyFill="1" applyBorder="1"/>
    <xf numFmtId="1" fontId="0" fillId="10" borderId="106" xfId="0" applyNumberFormat="1" applyFill="1" applyBorder="1"/>
    <xf numFmtId="1" fontId="0" fillId="0" borderId="129" xfId="0" applyNumberFormat="1" applyBorder="1" applyAlignment="1">
      <alignment horizontal="center" vertical="center"/>
    </xf>
    <xf numFmtId="1" fontId="0" fillId="7" borderId="119" xfId="0" applyNumberFormat="1" applyFill="1" applyBorder="1"/>
    <xf numFmtId="1" fontId="0" fillId="10" borderId="252" xfId="0" applyNumberFormat="1" applyFill="1" applyBorder="1"/>
    <xf numFmtId="1" fontId="8" fillId="0" borderId="6" xfId="0" applyNumberFormat="1" applyFont="1" applyFill="1" applyBorder="1"/>
    <xf numFmtId="0" fontId="0" fillId="88" borderId="127" xfId="0" applyFill="1" applyBorder="1" applyAlignment="1">
      <alignment horizontal="center" vertical="center"/>
    </xf>
    <xf numFmtId="1" fontId="0" fillId="10" borderId="132" xfId="0" applyNumberFormat="1" applyFill="1" applyBorder="1" applyAlignment="1">
      <alignment horizontal="center" vertical="center"/>
    </xf>
    <xf numFmtId="1" fontId="0" fillId="88" borderId="104" xfId="0" applyNumberFormat="1" applyFill="1" applyBorder="1"/>
    <xf numFmtId="1" fontId="0" fillId="10" borderId="253" xfId="0" applyNumberFormat="1" applyFill="1" applyBorder="1"/>
    <xf numFmtId="1" fontId="0" fillId="88" borderId="107" xfId="0" applyNumberFormat="1" applyFill="1" applyBorder="1"/>
    <xf numFmtId="0" fontId="0" fillId="8" borderId="127" xfId="0" applyFill="1" applyBorder="1" applyAlignment="1">
      <alignment horizontal="center" vertical="center"/>
    </xf>
    <xf numFmtId="1" fontId="0" fillId="0" borderId="107" xfId="0" applyNumberFormat="1" applyFill="1" applyBorder="1"/>
    <xf numFmtId="0" fontId="8" fillId="2" borderId="118" xfId="0" applyFont="1" applyFill="1" applyBorder="1"/>
    <xf numFmtId="0" fontId="0" fillId="0" borderId="27" xfId="0" applyBorder="1" applyAlignment="1">
      <alignment horizontal="center" vertical="center"/>
    </xf>
    <xf numFmtId="0" fontId="0" fillId="2" borderId="118" xfId="0" applyFill="1" applyBorder="1"/>
    <xf numFmtId="0" fontId="0" fillId="2" borderId="252" xfId="0" applyFill="1" applyBorder="1"/>
    <xf numFmtId="0" fontId="0" fillId="0" borderId="19" xfId="0" applyBorder="1" applyAlignment="1">
      <alignment horizontal="center" vertical="center"/>
    </xf>
    <xf numFmtId="1" fontId="0" fillId="2" borderId="5" xfId="0" applyNumberFormat="1" applyFill="1" applyBorder="1"/>
    <xf numFmtId="1" fontId="0" fillId="10" borderId="255" xfId="0" applyNumberFormat="1" applyFill="1" applyBorder="1" applyAlignment="1">
      <alignment horizontal="center" vertical="center"/>
    </xf>
    <xf numFmtId="1" fontId="0" fillId="88" borderId="256" xfId="0" applyNumberFormat="1" applyFill="1" applyBorder="1"/>
    <xf numFmtId="1" fontId="0" fillId="10" borderId="257" xfId="0" applyNumberFormat="1" applyFill="1" applyBorder="1"/>
    <xf numFmtId="1" fontId="0" fillId="7" borderId="8" xfId="0" applyNumberFormat="1" applyFill="1" applyBorder="1"/>
    <xf numFmtId="1" fontId="0" fillId="10" borderId="145" xfId="0" applyNumberFormat="1" applyFill="1" applyBorder="1"/>
    <xf numFmtId="0" fontId="7" fillId="0" borderId="127" xfId="0" applyFont="1" applyBorder="1" applyAlignment="1">
      <alignment horizontal="center" vertical="center"/>
    </xf>
    <xf numFmtId="0" fontId="36" fillId="0" borderId="127" xfId="0" applyFont="1" applyBorder="1" applyAlignment="1">
      <alignment horizontal="center" vertical="center"/>
    </xf>
    <xf numFmtId="1" fontId="0" fillId="88" borderId="250" xfId="0" applyNumberFormat="1" applyFill="1" applyBorder="1"/>
    <xf numFmtId="0" fontId="8" fillId="8" borderId="49" xfId="0" applyFont="1" applyFill="1" applyBorder="1" applyAlignment="1">
      <alignment horizontal="center" vertical="center"/>
    </xf>
    <xf numFmtId="0" fontId="0" fillId="8" borderId="118" xfId="0" applyFill="1" applyBorder="1"/>
    <xf numFmtId="0" fontId="0" fillId="0" borderId="252" xfId="0" applyFill="1" applyBorder="1"/>
    <xf numFmtId="1" fontId="0" fillId="2" borderId="8" xfId="0" applyNumberFormat="1" applyFill="1" applyBorder="1"/>
    <xf numFmtId="1" fontId="0" fillId="8" borderId="250" xfId="0" applyNumberFormat="1" applyFill="1" applyBorder="1"/>
    <xf numFmtId="1" fontId="8" fillId="2" borderId="4" xfId="0" applyNumberFormat="1" applyFont="1" applyFill="1" applyBorder="1"/>
    <xf numFmtId="1" fontId="8" fillId="0" borderId="119" xfId="0" applyNumberFormat="1" applyFont="1" applyFill="1" applyBorder="1"/>
    <xf numFmtId="1" fontId="0" fillId="0" borderId="118" xfId="0" applyNumberFormat="1" applyFill="1" applyBorder="1"/>
    <xf numFmtId="1" fontId="0" fillId="0" borderId="252" xfId="0" applyNumberFormat="1" applyFill="1" applyBorder="1"/>
    <xf numFmtId="1" fontId="8" fillId="0" borderId="0" xfId="0" applyNumberFormat="1" applyFont="1" applyFill="1" applyBorder="1"/>
    <xf numFmtId="1" fontId="0" fillId="0" borderId="145" xfId="0" applyNumberFormat="1" applyFill="1" applyBorder="1"/>
    <xf numFmtId="1" fontId="0" fillId="10" borderId="49" xfId="0" applyNumberFormat="1" applyFill="1" applyBorder="1" applyAlignment="1">
      <alignment horizontal="center" vertical="center"/>
    </xf>
    <xf numFmtId="1" fontId="0" fillId="10" borderId="17" xfId="0" applyNumberFormat="1" applyFill="1" applyBorder="1"/>
    <xf numFmtId="1" fontId="8" fillId="2" borderId="115" xfId="0" applyNumberFormat="1" applyFont="1" applyFill="1" applyBorder="1"/>
    <xf numFmtId="1" fontId="0" fillId="88" borderId="19" xfId="0" applyNumberFormat="1" applyFill="1" applyBorder="1" applyAlignment="1">
      <alignment horizontal="center" vertical="center"/>
    </xf>
    <xf numFmtId="1" fontId="0" fillId="88" borderId="5" xfId="0" applyNumberFormat="1" applyFill="1" applyBorder="1"/>
    <xf numFmtId="1" fontId="8" fillId="19" borderId="129" xfId="0" applyNumberFormat="1" applyFont="1" applyFill="1" applyBorder="1"/>
    <xf numFmtId="0" fontId="0" fillId="19" borderId="129" xfId="0" applyFill="1" applyBorder="1" applyAlignment="1">
      <alignment horizontal="center" vertical="center"/>
    </xf>
    <xf numFmtId="1" fontId="0" fillId="2" borderId="17" xfId="0" applyNumberFormat="1" applyFill="1" applyBorder="1"/>
    <xf numFmtId="1" fontId="8" fillId="19" borderId="104" xfId="0" applyNumberFormat="1" applyFont="1" applyFill="1" applyBorder="1"/>
    <xf numFmtId="0" fontId="0" fillId="19" borderId="132" xfId="0" applyFill="1" applyBorder="1" applyAlignment="1">
      <alignment horizontal="center" vertical="center"/>
    </xf>
    <xf numFmtId="1" fontId="8" fillId="19" borderId="0" xfId="0" applyNumberFormat="1" applyFont="1" applyFill="1" applyBorder="1"/>
    <xf numFmtId="1" fontId="8" fillId="0" borderId="139" xfId="0" applyNumberFormat="1" applyFont="1" applyFill="1" applyBorder="1"/>
    <xf numFmtId="1" fontId="0" fillId="0" borderId="140" xfId="0" applyNumberFormat="1" applyBorder="1" applyAlignment="1">
      <alignment horizontal="center" vertical="center"/>
    </xf>
    <xf numFmtId="1" fontId="0" fillId="0" borderId="138" xfId="0" applyNumberFormat="1" applyFill="1" applyBorder="1"/>
    <xf numFmtId="1" fontId="0" fillId="0" borderId="137" xfId="0" applyNumberFormat="1" applyFill="1" applyBorder="1"/>
    <xf numFmtId="0" fontId="22" fillId="7" borderId="127" xfId="0" applyFont="1" applyFill="1" applyBorder="1" applyAlignment="1">
      <alignment horizontal="center" vertical="center"/>
    </xf>
    <xf numFmtId="1" fontId="0" fillId="10" borderId="144" xfId="0" applyNumberFormat="1" applyFill="1" applyBorder="1"/>
    <xf numFmtId="0" fontId="37" fillId="0" borderId="129" xfId="0" applyFont="1" applyBorder="1" applyAlignment="1">
      <alignment horizontal="center" vertical="center"/>
    </xf>
    <xf numFmtId="1" fontId="8" fillId="2" borderId="129" xfId="0" applyNumberFormat="1" applyFont="1" applyFill="1" applyBorder="1"/>
    <xf numFmtId="1" fontId="8" fillId="19" borderId="4" xfId="0" applyNumberFormat="1" applyFont="1" applyFill="1" applyBorder="1"/>
    <xf numFmtId="1" fontId="8" fillId="0" borderId="4" xfId="0" applyNumberFormat="1" applyFont="1" applyFill="1" applyBorder="1"/>
    <xf numFmtId="1" fontId="0" fillId="88" borderId="49" xfId="0" applyNumberFormat="1" applyFill="1" applyBorder="1" applyAlignment="1">
      <alignment horizontal="center" vertical="center"/>
    </xf>
    <xf numFmtId="1" fontId="0" fillId="88" borderId="17" xfId="0" applyNumberFormat="1" applyFill="1" applyBorder="1"/>
    <xf numFmtId="1" fontId="0" fillId="0" borderId="144" xfId="0" applyNumberFormat="1" applyFill="1" applyBorder="1"/>
    <xf numFmtId="1" fontId="0" fillId="2" borderId="118" xfId="0" applyNumberFormat="1" applyFill="1" applyBorder="1"/>
    <xf numFmtId="1" fontId="0" fillId="7" borderId="5" xfId="0" applyNumberFormat="1" applyFill="1" applyBorder="1"/>
    <xf numFmtId="1" fontId="0" fillId="10" borderId="140" xfId="0" applyNumberFormat="1" applyFill="1" applyBorder="1" applyAlignment="1">
      <alignment horizontal="center" vertical="center"/>
    </xf>
    <xf numFmtId="1" fontId="0" fillId="10" borderId="138" xfId="0" applyNumberFormat="1" applyFill="1" applyBorder="1"/>
    <xf numFmtId="1" fontId="8" fillId="2" borderId="139" xfId="0" applyNumberFormat="1" applyFont="1" applyFill="1" applyBorder="1"/>
    <xf numFmtId="1" fontId="0" fillId="2" borderId="137" xfId="0" applyNumberFormat="1" applyFill="1" applyBorder="1"/>
    <xf numFmtId="176" fontId="0" fillId="0" borderId="0" xfId="0" applyNumberFormat="1" applyFill="1" applyBorder="1" applyAlignment="1"/>
    <xf numFmtId="0" fontId="0" fillId="0" borderId="0" xfId="0" applyBorder="1" applyAlignment="1">
      <alignment horizontal="right"/>
    </xf>
    <xf numFmtId="49" fontId="8" fillId="97" borderId="147" xfId="0" applyNumberFormat="1" applyFont="1" applyFill="1" applyBorder="1" applyAlignment="1">
      <alignment horizontal="center"/>
    </xf>
    <xf numFmtId="1" fontId="8" fillId="97" borderId="125" xfId="0" applyNumberFormat="1" applyFont="1" applyFill="1" applyBorder="1"/>
    <xf numFmtId="1" fontId="8" fillId="97" borderId="107" xfId="0" applyNumberFormat="1" applyFont="1" applyFill="1" applyBorder="1"/>
    <xf numFmtId="1" fontId="8" fillId="97" borderId="119" xfId="0" applyNumberFormat="1" applyFont="1" applyFill="1" applyBorder="1"/>
    <xf numFmtId="1" fontId="8" fillId="97" borderId="104" xfId="0" applyNumberFormat="1" applyFont="1" applyFill="1" applyBorder="1"/>
    <xf numFmtId="0" fontId="0" fillId="97" borderId="119" xfId="0" applyFill="1" applyBorder="1"/>
    <xf numFmtId="1" fontId="8" fillId="97" borderId="6" xfId="0" applyNumberFormat="1" applyFont="1" applyFill="1" applyBorder="1"/>
    <xf numFmtId="1" fontId="8" fillId="97" borderId="0" xfId="0" applyNumberFormat="1" applyFont="1" applyFill="1" applyBorder="1"/>
    <xf numFmtId="1" fontId="8" fillId="97" borderId="4" xfId="0" applyNumberFormat="1" applyFont="1" applyFill="1" applyBorder="1"/>
    <xf numFmtId="1" fontId="8" fillId="97" borderId="139" xfId="0" applyNumberFormat="1" applyFont="1" applyFill="1" applyBorder="1"/>
    <xf numFmtId="0" fontId="0" fillId="98" borderId="147" xfId="0" applyFill="1" applyBorder="1" applyAlignment="1">
      <alignment horizontal="center"/>
    </xf>
    <xf numFmtId="1" fontId="0" fillId="98" borderId="125" xfId="0" applyNumberFormat="1" applyFill="1" applyBorder="1"/>
    <xf numFmtId="1" fontId="0" fillId="98" borderId="107" xfId="0" applyNumberFormat="1" applyFill="1" applyBorder="1"/>
    <xf numFmtId="1" fontId="0" fillId="98" borderId="119" xfId="0" applyNumberFormat="1" applyFill="1" applyBorder="1"/>
    <xf numFmtId="1" fontId="0" fillId="98" borderId="104" xfId="0" applyNumberFormat="1" applyFill="1" applyBorder="1"/>
    <xf numFmtId="0" fontId="8" fillId="98" borderId="119" xfId="0" applyFont="1" applyFill="1" applyBorder="1"/>
    <xf numFmtId="1" fontId="0" fillId="98" borderId="6" xfId="0" applyNumberFormat="1" applyFill="1" applyBorder="1"/>
    <xf numFmtId="1" fontId="0" fillId="98" borderId="0" xfId="0" applyNumberFormat="1" applyFill="1" applyBorder="1"/>
    <xf numFmtId="1" fontId="0" fillId="98" borderId="4" xfId="0" applyNumberFormat="1" applyFill="1" applyBorder="1"/>
    <xf numFmtId="1" fontId="0" fillId="98" borderId="139" xfId="0" applyNumberFormat="1" applyFill="1" applyBorder="1"/>
    <xf numFmtId="2" fontId="8" fillId="97" borderId="119" xfId="0" applyNumberFormat="1" applyFont="1" applyFill="1" applyBorder="1"/>
    <xf numFmtId="2" fontId="0" fillId="98" borderId="119" xfId="0" applyNumberFormat="1" applyFill="1" applyBorder="1"/>
    <xf numFmtId="0" fontId="0" fillId="97" borderId="54" xfId="0" applyFill="1" applyBorder="1" applyAlignment="1">
      <alignment horizontal="center"/>
    </xf>
    <xf numFmtId="0" fontId="8" fillId="98" borderId="54" xfId="0" applyFont="1" applyFill="1" applyBorder="1" applyAlignment="1">
      <alignment horizontal="center"/>
    </xf>
    <xf numFmtId="0" fontId="0" fillId="2" borderId="0" xfId="0" applyFill="1" applyBorder="1" applyAlignment="1"/>
    <xf numFmtId="0" fontId="0" fillId="0" borderId="0" xfId="0" applyFill="1" applyBorder="1"/>
    <xf numFmtId="0" fontId="0" fillId="2" borderId="0" xfId="0" applyFill="1" applyBorder="1" applyAlignment="1">
      <alignment wrapText="1"/>
    </xf>
    <xf numFmtId="0" fontId="0" fillId="0" borderId="0" xfId="0" applyFill="1"/>
    <xf numFmtId="0" fontId="7" fillId="0" borderId="0" xfId="0" applyFont="1" applyBorder="1" applyAlignment="1"/>
    <xf numFmtId="0" fontId="0" fillId="0" borderId="0" xfId="0" applyFill="1" applyBorder="1" applyAlignment="1"/>
    <xf numFmtId="0" fontId="22" fillId="0" borderId="0" xfId="0" applyFont="1" applyFill="1" applyBorder="1" applyAlignment="1"/>
    <xf numFmtId="0" fontId="3" fillId="0" borderId="0" xfId="0" applyFont="1" applyFill="1" applyBorder="1" applyAlignment="1"/>
    <xf numFmtId="1" fontId="0" fillId="19" borderId="127" xfId="0" applyNumberFormat="1" applyFill="1" applyBorder="1" applyAlignment="1">
      <alignment horizontal="center" vertical="center"/>
    </xf>
    <xf numFmtId="1" fontId="0" fillId="7" borderId="17" xfId="0" applyNumberFormat="1" applyFill="1" applyBorder="1"/>
    <xf numFmtId="176" fontId="8" fillId="97" borderId="119" xfId="0" applyNumberFormat="1" applyFont="1" applyFill="1" applyBorder="1"/>
    <xf numFmtId="176" fontId="0" fillId="98" borderId="119" xfId="0" applyNumberFormat="1" applyFill="1" applyBorder="1"/>
    <xf numFmtId="0" fontId="38" fillId="0" borderId="0" xfId="0" applyFont="1" applyFill="1" applyBorder="1" applyAlignment="1"/>
    <xf numFmtId="0" fontId="0" fillId="2" borderId="0" xfId="0" applyFill="1" applyBorder="1" applyAlignment="1"/>
    <xf numFmtId="0" fontId="0" fillId="0" borderId="238" xfId="0" applyFill="1" applyBorder="1"/>
    <xf numFmtId="0" fontId="0" fillId="0" borderId="0" xfId="0" applyFill="1" applyBorder="1"/>
    <xf numFmtId="0" fontId="22" fillId="0" borderId="238" xfId="0" applyFont="1" applyBorder="1"/>
    <xf numFmtId="0" fontId="22" fillId="0" borderId="0" xfId="0" applyFont="1" applyBorder="1"/>
    <xf numFmtId="0" fontId="0" fillId="2" borderId="0" xfId="0" applyFill="1" applyBorder="1" applyAlignment="1">
      <alignment wrapText="1"/>
    </xf>
    <xf numFmtId="0" fontId="3" fillId="0" borderId="238" xfId="0" applyFont="1" applyFill="1" applyBorder="1"/>
    <xf numFmtId="0" fontId="3" fillId="0" borderId="0" xfId="0" applyFont="1" applyFill="1" applyBorder="1"/>
    <xf numFmtId="0" fontId="36" fillId="0" borderId="238" xfId="0" applyFont="1" applyBorder="1" applyAlignment="1"/>
    <xf numFmtId="0" fontId="36" fillId="0" borderId="0" xfId="0" applyFont="1" applyBorder="1" applyAlignment="1"/>
    <xf numFmtId="0" fontId="37" fillId="0" borderId="238" xfId="0" applyFont="1" applyBorder="1" applyAlignment="1">
      <alignment horizontal="left" vertical="center"/>
    </xf>
    <xf numFmtId="0" fontId="37" fillId="0" borderId="0" xfId="0" applyFont="1" applyBorder="1" applyAlignment="1">
      <alignment horizontal="left" vertical="center"/>
    </xf>
    <xf numFmtId="0" fontId="0" fillId="0" borderId="238" xfId="0" applyBorder="1"/>
    <xf numFmtId="0" fontId="0" fillId="0" borderId="0" xfId="0" applyBorder="1"/>
    <xf numFmtId="0" fontId="0" fillId="0" borderId="238" xfId="0" applyFill="1" applyBorder="1" applyAlignment="1"/>
    <xf numFmtId="0" fontId="0" fillId="0" borderId="0" xfId="0" applyFill="1" applyBorder="1" applyAlignment="1"/>
    <xf numFmtId="0" fontId="7" fillId="0" borderId="238" xfId="0" applyFont="1" applyBorder="1" applyAlignment="1"/>
    <xf numFmtId="0" fontId="7" fillId="0" borderId="0" xfId="0" applyFont="1" applyBorder="1" applyAlignment="1"/>
    <xf numFmtId="0" fontId="5" fillId="0" borderId="238" xfId="0" applyFont="1" applyBorder="1" applyAlignment="1"/>
    <xf numFmtId="0" fontId="5" fillId="0" borderId="0" xfId="0" applyFont="1" applyBorder="1" applyAlignment="1"/>
    <xf numFmtId="0" fontId="22" fillId="0" borderId="238" xfId="0" applyFont="1" applyFill="1" applyBorder="1" applyAlignment="1"/>
    <xf numFmtId="0" fontId="22" fillId="0" borderId="0" xfId="0" applyFont="1" applyFill="1" applyBorder="1" applyAlignment="1"/>
    <xf numFmtId="0" fontId="3" fillId="0" borderId="238" xfId="0" applyFont="1" applyFill="1" applyBorder="1" applyAlignment="1"/>
    <xf numFmtId="0" fontId="3" fillId="0" borderId="0" xfId="0" applyFont="1" applyFill="1" applyBorder="1" applyAlignment="1"/>
    <xf numFmtId="0" fontId="5" fillId="0" borderId="0" xfId="0" applyFont="1" applyFill="1" applyAlignment="1">
      <alignment horizontal="left" wrapText="1"/>
    </xf>
    <xf numFmtId="0" fontId="0" fillId="3" borderId="143" xfId="0" applyFill="1" applyBorder="1" applyAlignment="1">
      <alignment horizontal="center" vertical="center"/>
    </xf>
    <xf numFmtId="0" fontId="0" fillId="3" borderId="141" xfId="0" applyFill="1" applyBorder="1" applyAlignment="1">
      <alignment horizontal="center" vertical="center"/>
    </xf>
    <xf numFmtId="0" fontId="0" fillId="3" borderId="251" xfId="0" applyFill="1" applyBorder="1" applyAlignment="1">
      <alignment horizontal="center" vertical="center"/>
    </xf>
    <xf numFmtId="0" fontId="0" fillId="100" borderId="143" xfId="0" applyFill="1" applyBorder="1" applyAlignment="1">
      <alignment horizontal="center" vertical="center"/>
    </xf>
    <xf numFmtId="0" fontId="0" fillId="100" borderId="141" xfId="0" applyFill="1" applyBorder="1" applyAlignment="1">
      <alignment horizontal="center" vertical="center"/>
    </xf>
    <xf numFmtId="0" fontId="0" fillId="100" borderId="254" xfId="0" applyFill="1" applyBorder="1" applyAlignment="1">
      <alignment horizontal="center" vertical="center"/>
    </xf>
    <xf numFmtId="0" fontId="0" fillId="2" borderId="143" xfId="0" applyFill="1" applyBorder="1" applyAlignment="1">
      <alignment horizontal="center" vertical="center"/>
    </xf>
    <xf numFmtId="0" fontId="0" fillId="2" borderId="141" xfId="0" applyFill="1" applyBorder="1" applyAlignment="1">
      <alignment horizontal="center" vertical="center"/>
    </xf>
    <xf numFmtId="0" fontId="0" fillId="2" borderId="251" xfId="0" applyFill="1" applyBorder="1" applyAlignment="1">
      <alignment horizontal="center" vertical="center"/>
    </xf>
    <xf numFmtId="0" fontId="0" fillId="102" borderId="143" xfId="0" applyFill="1" applyBorder="1" applyAlignment="1">
      <alignment horizontal="center" vertical="center"/>
    </xf>
    <xf numFmtId="0" fontId="0" fillId="102" borderId="141" xfId="0" applyFill="1" applyBorder="1" applyAlignment="1">
      <alignment horizontal="center" vertical="center"/>
    </xf>
    <xf numFmtId="0" fontId="0" fillId="102" borderId="251" xfId="0" applyFill="1" applyBorder="1" applyAlignment="1">
      <alignment horizontal="center" vertical="center"/>
    </xf>
    <xf numFmtId="0" fontId="0" fillId="8" borderId="143" xfId="0" applyFill="1" applyBorder="1" applyAlignment="1">
      <alignment horizontal="center" vertical="center" wrapText="1"/>
    </xf>
    <xf numFmtId="0" fontId="0" fillId="8" borderId="251" xfId="0" applyFill="1" applyBorder="1" applyAlignment="1">
      <alignment horizontal="center" vertical="center" wrapText="1"/>
    </xf>
    <xf numFmtId="0" fontId="0" fillId="97" borderId="143" xfId="0" applyFill="1" applyBorder="1" applyAlignment="1">
      <alignment horizontal="center" vertical="center"/>
    </xf>
    <xf numFmtId="0" fontId="0" fillId="97" borderId="141" xfId="0" applyFill="1" applyBorder="1" applyAlignment="1">
      <alignment horizontal="center" vertical="center"/>
    </xf>
    <xf numFmtId="0" fontId="0" fillId="97" borderId="251" xfId="0" applyFill="1" applyBorder="1" applyAlignment="1">
      <alignment horizontal="center" vertical="center"/>
    </xf>
    <xf numFmtId="0" fontId="0" fillId="7" borderId="143" xfId="0" applyFill="1" applyBorder="1" applyAlignment="1">
      <alignment horizontal="center" vertical="center"/>
    </xf>
    <xf numFmtId="0" fontId="0" fillId="7" borderId="141" xfId="0" applyFill="1" applyBorder="1" applyAlignment="1">
      <alignment horizontal="center" vertical="center"/>
    </xf>
    <xf numFmtId="0" fontId="0" fillId="7" borderId="251" xfId="0" applyFill="1" applyBorder="1" applyAlignment="1">
      <alignment horizontal="center" vertical="center"/>
    </xf>
    <xf numFmtId="0" fontId="0" fillId="103" borderId="143" xfId="0" applyFill="1" applyBorder="1" applyAlignment="1">
      <alignment horizontal="center" vertical="center"/>
    </xf>
    <xf numFmtId="0" fontId="0" fillId="103" borderId="141" xfId="0" applyFill="1" applyBorder="1" applyAlignment="1">
      <alignment horizontal="center" vertical="center"/>
    </xf>
    <xf numFmtId="0" fontId="0" fillId="103" borderId="251" xfId="0" applyFill="1" applyBorder="1" applyAlignment="1">
      <alignment horizontal="center" vertical="center"/>
    </xf>
    <xf numFmtId="0" fontId="0" fillId="88" borderId="143" xfId="0" applyFill="1" applyBorder="1" applyAlignment="1">
      <alignment horizontal="center" vertical="center"/>
    </xf>
    <xf numFmtId="0" fontId="0" fillId="88" borderId="141" xfId="0" applyFill="1" applyBorder="1" applyAlignment="1">
      <alignment horizontal="center" vertical="center"/>
    </xf>
    <xf numFmtId="0" fontId="0" fillId="88" borderId="254" xfId="0" applyFill="1" applyBorder="1" applyAlignment="1">
      <alignment horizontal="center" vertical="center"/>
    </xf>
    <xf numFmtId="0" fontId="0" fillId="26" borderId="143" xfId="0" applyFill="1" applyBorder="1" applyAlignment="1">
      <alignment horizontal="center" vertical="center"/>
    </xf>
    <xf numFmtId="0" fontId="0" fillId="26" borderId="141" xfId="0" applyFill="1" applyBorder="1" applyAlignment="1">
      <alignment horizontal="center" vertical="center"/>
    </xf>
    <xf numFmtId="0" fontId="0" fillId="26" borderId="251" xfId="0" applyFill="1" applyBorder="1" applyAlignment="1">
      <alignment horizontal="center" vertical="center"/>
    </xf>
    <xf numFmtId="0" fontId="0" fillId="7" borderId="254" xfId="0" applyFill="1" applyBorder="1" applyAlignment="1">
      <alignment horizontal="center" vertical="center"/>
    </xf>
    <xf numFmtId="0" fontId="0" fillId="99" borderId="143" xfId="0" applyFill="1" applyBorder="1" applyAlignment="1">
      <alignment horizontal="center" vertical="center"/>
    </xf>
    <xf numFmtId="0" fontId="0" fillId="99" borderId="141" xfId="0" applyFill="1" applyBorder="1" applyAlignment="1">
      <alignment horizontal="center" vertical="center"/>
    </xf>
    <xf numFmtId="0" fontId="0" fillId="99" borderId="251" xfId="0" applyFill="1" applyBorder="1" applyAlignment="1">
      <alignment horizontal="center" vertical="center"/>
    </xf>
    <xf numFmtId="0" fontId="0" fillId="100" borderId="251" xfId="0" applyFill="1" applyBorder="1" applyAlignment="1">
      <alignment horizontal="center" vertical="center"/>
    </xf>
    <xf numFmtId="0" fontId="0" fillId="103" borderId="254" xfId="0" applyFill="1" applyBorder="1" applyAlignment="1">
      <alignment horizontal="center" vertical="center"/>
    </xf>
    <xf numFmtId="0" fontId="0" fillId="101" borderId="143" xfId="0" applyFill="1" applyBorder="1" applyAlignment="1">
      <alignment horizontal="center" vertical="center"/>
    </xf>
    <xf numFmtId="0" fontId="0" fillId="101" borderId="141" xfId="0" applyFill="1" applyBorder="1" applyAlignment="1">
      <alignment horizontal="center" vertical="center"/>
    </xf>
    <xf numFmtId="0" fontId="0" fillId="101" borderId="251" xfId="0" applyFill="1" applyBorder="1" applyAlignment="1">
      <alignment horizontal="center" vertical="center"/>
    </xf>
    <xf numFmtId="0" fontId="0" fillId="7" borderId="146" xfId="0" applyFill="1" applyBorder="1" applyAlignment="1">
      <alignment horizontal="center"/>
    </xf>
    <xf numFmtId="0" fontId="0" fillId="7" borderId="247" xfId="0" applyFill="1" applyBorder="1" applyAlignment="1">
      <alignment horizontal="center"/>
    </xf>
    <xf numFmtId="0" fontId="0" fillId="0" borderId="0" xfId="0" applyFill="1"/>
    <xf numFmtId="0" fontId="2" fillId="2" borderId="242" xfId="0" applyFont="1" applyFill="1" applyBorder="1" applyAlignment="1">
      <alignment vertical="center"/>
    </xf>
    <xf numFmtId="0" fontId="2" fillId="2" borderId="243" xfId="0" applyFont="1" applyFill="1" applyBorder="1" applyAlignment="1">
      <alignment vertical="center"/>
    </xf>
    <xf numFmtId="0" fontId="2" fillId="2" borderId="244" xfId="0" applyFont="1" applyFill="1" applyBorder="1" applyAlignment="1">
      <alignment vertical="center"/>
    </xf>
    <xf numFmtId="0" fontId="2" fillId="2" borderId="24" xfId="0" applyFont="1" applyFill="1" applyBorder="1" applyAlignment="1">
      <alignment vertical="center"/>
    </xf>
    <xf numFmtId="0" fontId="2" fillId="2" borderId="25" xfId="0" applyFont="1" applyFill="1" applyBorder="1" applyAlignment="1">
      <alignment vertical="center"/>
    </xf>
    <xf numFmtId="0" fontId="2" fillId="2" borderId="245" xfId="0" applyFont="1" applyFill="1" applyBorder="1" applyAlignment="1">
      <alignment vertical="center"/>
    </xf>
    <xf numFmtId="0" fontId="2" fillId="2" borderId="42" xfId="0" applyFont="1" applyFill="1" applyBorder="1" applyAlignment="1">
      <alignment vertical="center"/>
    </xf>
    <xf numFmtId="0" fontId="2" fillId="2" borderId="43" xfId="0" applyFont="1" applyFill="1" applyBorder="1" applyAlignment="1">
      <alignment vertical="center"/>
    </xf>
    <xf numFmtId="0" fontId="2" fillId="2" borderId="246" xfId="0" applyFont="1" applyFill="1" applyBorder="1" applyAlignment="1">
      <alignment vertical="center"/>
    </xf>
    <xf numFmtId="0" fontId="0" fillId="2" borderId="6" xfId="0" applyFill="1" applyBorder="1" applyAlignment="1">
      <alignment horizontal="center" textRotation="255" wrapText="1"/>
    </xf>
    <xf numFmtId="0" fontId="0" fillId="2" borderId="0" xfId="0" applyFill="1" applyBorder="1" applyAlignment="1">
      <alignment horizontal="center" textRotation="255" wrapText="1"/>
    </xf>
    <xf numFmtId="0" fontId="0" fillId="2" borderId="4" xfId="0" applyFill="1" applyBorder="1" applyAlignment="1">
      <alignment horizontal="center" textRotation="255" wrapText="1"/>
    </xf>
    <xf numFmtId="0" fontId="0" fillId="3" borderId="6" xfId="0" applyFill="1" applyBorder="1" applyAlignment="1">
      <alignment horizontal="center" textRotation="255" wrapText="1"/>
    </xf>
    <xf numFmtId="0" fontId="0" fillId="3" borderId="0" xfId="0" applyFill="1" applyBorder="1" applyAlignment="1">
      <alignment horizontal="center" textRotation="255" wrapText="1"/>
    </xf>
    <xf numFmtId="0" fontId="0" fillId="3" borderId="4" xfId="0" applyFill="1" applyBorder="1" applyAlignment="1">
      <alignment horizontal="center" textRotation="255" wrapText="1"/>
    </xf>
    <xf numFmtId="0" fontId="0" fillId="2" borderId="18" xfId="0" applyFill="1" applyBorder="1" applyAlignment="1">
      <alignment horizontal="center" textRotation="255" wrapText="1"/>
    </xf>
    <xf numFmtId="0" fontId="2" fillId="2" borderId="239" xfId="0" applyFont="1" applyFill="1" applyBorder="1" applyAlignment="1">
      <alignment vertical="center"/>
    </xf>
    <xf numFmtId="0" fontId="2" fillId="2" borderId="240" xfId="0" applyFont="1" applyFill="1" applyBorder="1" applyAlignment="1">
      <alignment vertical="center"/>
    </xf>
    <xf numFmtId="0" fontId="2" fillId="2" borderId="241" xfId="0" applyFont="1" applyFill="1" applyBorder="1" applyAlignment="1">
      <alignment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3"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0" fillId="2" borderId="1" xfId="0" applyFill="1" applyBorder="1" applyAlignment="1">
      <alignment horizontal="center"/>
    </xf>
    <xf numFmtId="0" fontId="0" fillId="2" borderId="2" xfId="0" applyFill="1" applyBorder="1" applyAlignment="1">
      <alignment horizontal="center"/>
    </xf>
    <xf numFmtId="0" fontId="0" fillId="2" borderId="0" xfId="0" applyFill="1" applyBorder="1" applyAlignment="1">
      <alignment horizontal="center"/>
    </xf>
    <xf numFmtId="0" fontId="0" fillId="3" borderId="5" xfId="0" applyFill="1" applyBorder="1" applyAlignment="1">
      <alignment horizontal="center" textRotation="255" wrapText="1"/>
    </xf>
    <xf numFmtId="0" fontId="0" fillId="3" borderId="8" xfId="0" applyFill="1" applyBorder="1" applyAlignment="1">
      <alignment horizontal="center" textRotation="255" wrapText="1"/>
    </xf>
    <xf numFmtId="0" fontId="0" fillId="3" borderId="17" xfId="0" applyFill="1" applyBorder="1" applyAlignment="1">
      <alignment horizontal="center" textRotation="255" wrapText="1"/>
    </xf>
    <xf numFmtId="0" fontId="8" fillId="2" borderId="4" xfId="0" applyFont="1" applyFill="1" applyBorder="1" applyAlignment="1">
      <alignment horizontal="center" vertical="center"/>
    </xf>
    <xf numFmtId="0" fontId="9" fillId="15" borderId="19" xfId="0" applyFont="1" applyFill="1" applyBorder="1" applyAlignment="1">
      <alignment horizontal="center" vertical="center"/>
    </xf>
    <xf numFmtId="0" fontId="9" fillId="15" borderId="27" xfId="0" applyFont="1" applyFill="1" applyBorder="1" applyAlignment="1">
      <alignment horizontal="center" vertical="center"/>
    </xf>
    <xf numFmtId="0" fontId="9" fillId="15" borderId="74" xfId="0" applyFont="1" applyFill="1" applyBorder="1" applyAlignment="1">
      <alignment horizontal="center" vertical="center"/>
    </xf>
    <xf numFmtId="0" fontId="9" fillId="27" borderId="79" xfId="0" applyFont="1" applyFill="1" applyBorder="1" applyAlignment="1">
      <alignment horizontal="center" vertical="center"/>
    </xf>
    <xf numFmtId="0" fontId="9" fillId="27" borderId="27" xfId="0" applyFont="1" applyFill="1" applyBorder="1" applyAlignment="1">
      <alignment horizontal="center" vertical="center"/>
    </xf>
    <xf numFmtId="0" fontId="9" fillId="27" borderId="74" xfId="0" applyFont="1" applyFill="1" applyBorder="1" applyAlignment="1">
      <alignment horizontal="center" vertical="center"/>
    </xf>
    <xf numFmtId="0" fontId="9" fillId="13" borderId="79" xfId="0" applyFont="1" applyFill="1" applyBorder="1" applyAlignment="1">
      <alignment horizontal="center" vertical="center"/>
    </xf>
    <xf numFmtId="0" fontId="9" fillId="13" borderId="27" xfId="0" applyFont="1" applyFill="1" applyBorder="1" applyAlignment="1">
      <alignment horizontal="center" vertical="center"/>
    </xf>
    <xf numFmtId="0" fontId="9" fillId="13" borderId="74" xfId="0" applyFont="1" applyFill="1" applyBorder="1" applyAlignment="1">
      <alignment horizontal="center" vertical="center"/>
    </xf>
    <xf numFmtId="0" fontId="7" fillId="2" borderId="24" xfId="0" applyFont="1" applyFill="1" applyBorder="1" applyAlignment="1"/>
    <xf numFmtId="0" fontId="7" fillId="2" borderId="25" xfId="0" applyFont="1" applyFill="1" applyBorder="1" applyAlignment="1"/>
    <xf numFmtId="0" fontId="7" fillId="2" borderId="26" xfId="0" applyFont="1" applyFill="1" applyBorder="1" applyAlignment="1"/>
    <xf numFmtId="0" fontId="5" fillId="2" borderId="32" xfId="0" applyFont="1" applyFill="1" applyBorder="1" applyAlignment="1">
      <alignment horizontal="left"/>
    </xf>
    <xf numFmtId="0" fontId="5" fillId="2" borderId="0" xfId="0" applyFont="1" applyFill="1" applyBorder="1" applyAlignment="1">
      <alignment horizontal="left"/>
    </xf>
    <xf numFmtId="0" fontId="5" fillId="2" borderId="33" xfId="0" applyFont="1" applyFill="1" applyBorder="1" applyAlignment="1">
      <alignment horizontal="left"/>
    </xf>
    <xf numFmtId="0" fontId="7" fillId="2" borderId="32" xfId="0" applyFont="1" applyFill="1" applyBorder="1" applyAlignment="1">
      <alignment horizontal="left"/>
    </xf>
    <xf numFmtId="0" fontId="7" fillId="2" borderId="0" xfId="0" applyFont="1" applyFill="1" applyBorder="1" applyAlignment="1">
      <alignment horizontal="left"/>
    </xf>
    <xf numFmtId="0" fontId="7" fillId="2" borderId="33" xfId="0" applyFont="1" applyFill="1" applyBorder="1" applyAlignment="1">
      <alignment horizontal="left"/>
    </xf>
    <xf numFmtId="0" fontId="0" fillId="2" borderId="32" xfId="0" applyFill="1" applyBorder="1" applyAlignment="1">
      <alignment horizontal="left"/>
    </xf>
    <xf numFmtId="0" fontId="0" fillId="2" borderId="0" xfId="0" applyFill="1" applyBorder="1" applyAlignment="1">
      <alignment horizontal="left"/>
    </xf>
    <xf numFmtId="0" fontId="0" fillId="2" borderId="33" xfId="0" applyFill="1" applyBorder="1" applyAlignment="1">
      <alignment horizontal="left"/>
    </xf>
    <xf numFmtId="0" fontId="9" fillId="12" borderId="79" xfId="0" applyFont="1" applyFill="1" applyBorder="1" applyAlignment="1">
      <alignment horizontal="center" vertical="center"/>
    </xf>
    <xf numFmtId="0" fontId="9" fillId="12" borderId="74" xfId="0" applyFont="1" applyFill="1" applyBorder="1" applyAlignment="1">
      <alignment horizontal="center" vertical="center"/>
    </xf>
    <xf numFmtId="0" fontId="0" fillId="2" borderId="42" xfId="0" applyFill="1" applyBorder="1" applyAlignment="1"/>
    <xf numFmtId="0" fontId="0" fillId="2" borderId="43" xfId="0" applyFill="1" applyBorder="1" applyAlignment="1"/>
    <xf numFmtId="0" fontId="0" fillId="2" borderId="44" xfId="0" applyFill="1" applyBorder="1" applyAlignment="1"/>
    <xf numFmtId="0" fontId="9" fillId="15" borderId="79" xfId="0" applyFont="1" applyFill="1" applyBorder="1" applyAlignment="1">
      <alignment horizontal="center" vertical="center"/>
    </xf>
    <xf numFmtId="0" fontId="9" fillId="12" borderId="27" xfId="0" applyFont="1" applyFill="1" applyBorder="1" applyAlignment="1">
      <alignment horizontal="center" vertical="center"/>
    </xf>
    <xf numFmtId="0" fontId="9" fillId="60" borderId="79" xfId="0" applyFont="1" applyFill="1" applyBorder="1" applyAlignment="1">
      <alignment horizontal="center" vertical="center"/>
    </xf>
    <xf numFmtId="0" fontId="9" fillId="60" borderId="27" xfId="0" applyFont="1" applyFill="1" applyBorder="1" applyAlignment="1">
      <alignment horizontal="center" vertical="center"/>
    </xf>
    <xf numFmtId="0" fontId="9" fillId="60" borderId="74" xfId="0" applyFont="1" applyFill="1" applyBorder="1" applyAlignment="1">
      <alignment horizontal="center" vertical="center"/>
    </xf>
    <xf numFmtId="0" fontId="9" fillId="63" borderId="79" xfId="0" applyFont="1" applyFill="1" applyBorder="1" applyAlignment="1">
      <alignment horizontal="center" vertical="center"/>
    </xf>
    <xf numFmtId="0" fontId="9" fillId="63" borderId="27" xfId="0" applyFont="1" applyFill="1" applyBorder="1" applyAlignment="1">
      <alignment horizontal="center" vertical="center"/>
    </xf>
    <xf numFmtId="0" fontId="9" fillId="63" borderId="74" xfId="0" applyFont="1" applyFill="1" applyBorder="1" applyAlignment="1">
      <alignment horizontal="center" vertical="center"/>
    </xf>
    <xf numFmtId="0" fontId="9" fillId="22" borderId="79" xfId="0" applyFont="1" applyFill="1" applyBorder="1" applyAlignment="1">
      <alignment horizontal="center" vertical="center"/>
    </xf>
    <xf numFmtId="0" fontId="9" fillId="22" borderId="27" xfId="0" applyFont="1" applyFill="1" applyBorder="1" applyAlignment="1">
      <alignment horizontal="center" vertical="center"/>
    </xf>
    <xf numFmtId="0" fontId="9" fillId="22" borderId="74" xfId="0" applyFont="1" applyFill="1" applyBorder="1" applyAlignment="1">
      <alignment horizontal="center" vertical="center"/>
    </xf>
    <xf numFmtId="0" fontId="0" fillId="0" borderId="55" xfId="0" applyBorder="1" applyAlignment="1">
      <alignment horizontal="center"/>
    </xf>
    <xf numFmtId="0" fontId="0" fillId="0" borderId="57" xfId="0" applyBorder="1" applyAlignment="1">
      <alignment horizontal="center"/>
    </xf>
    <xf numFmtId="0" fontId="0" fillId="0" borderId="58" xfId="0" applyBorder="1" applyAlignment="1">
      <alignment horizontal="center"/>
    </xf>
    <xf numFmtId="0" fontId="9" fillId="0" borderId="55" xfId="0" applyFont="1" applyBorder="1" applyAlignment="1">
      <alignment horizontal="center" vertical="center"/>
    </xf>
    <xf numFmtId="0" fontId="9" fillId="0" borderId="58" xfId="0" applyFont="1" applyBorder="1" applyAlignment="1">
      <alignment horizontal="center" vertical="center"/>
    </xf>
    <xf numFmtId="0" fontId="5" fillId="18" borderId="100" xfId="0" applyFont="1" applyFill="1" applyBorder="1" applyAlignment="1">
      <alignment horizontal="center" vertical="center"/>
    </xf>
    <xf numFmtId="0" fontId="5" fillId="18" borderId="66" xfId="0" applyFont="1" applyFill="1" applyBorder="1" applyAlignment="1">
      <alignment horizontal="center" vertical="center"/>
    </xf>
    <xf numFmtId="0" fontId="9" fillId="0" borderId="101" xfId="0" applyFont="1" applyBorder="1" applyAlignment="1">
      <alignment horizontal="left" vertical="center"/>
    </xf>
    <xf numFmtId="0" fontId="9" fillId="0" borderId="68" xfId="0" applyFont="1" applyBorder="1" applyAlignment="1">
      <alignment horizontal="left" vertical="center"/>
    </xf>
    <xf numFmtId="0" fontId="9" fillId="68" borderId="79" xfId="0" applyFont="1" applyFill="1" applyBorder="1" applyAlignment="1">
      <alignment horizontal="center" vertical="center"/>
    </xf>
    <xf numFmtId="0" fontId="9" fillId="68" borderId="27" xfId="0" applyFont="1" applyFill="1" applyBorder="1" applyAlignment="1">
      <alignment horizontal="center" vertical="center"/>
    </xf>
    <xf numFmtId="0" fontId="9" fillId="68" borderId="74" xfId="0" applyFont="1" applyFill="1" applyBorder="1" applyAlignment="1">
      <alignment horizontal="center" vertical="center"/>
    </xf>
    <xf numFmtId="0" fontId="9" fillId="68" borderId="49" xfId="0" applyFont="1" applyFill="1" applyBorder="1" applyAlignment="1">
      <alignment horizontal="center" vertical="center"/>
    </xf>
    <xf numFmtId="0" fontId="9" fillId="74" borderId="27" xfId="0" applyFont="1" applyFill="1" applyBorder="1" applyAlignment="1">
      <alignment horizontal="center" vertical="center"/>
    </xf>
    <xf numFmtId="0" fontId="9" fillId="74" borderId="74" xfId="0" applyFont="1" applyFill="1" applyBorder="1" applyAlignment="1">
      <alignment horizontal="center" vertical="center"/>
    </xf>
    <xf numFmtId="0" fontId="9" fillId="74" borderId="79" xfId="0" applyFont="1" applyFill="1" applyBorder="1" applyAlignment="1">
      <alignment horizontal="center" vertical="center"/>
    </xf>
    <xf numFmtId="0" fontId="9" fillId="74" borderId="49" xfId="0" applyFont="1" applyFill="1" applyBorder="1" applyAlignment="1">
      <alignment horizontal="center" vertical="center"/>
    </xf>
    <xf numFmtId="0" fontId="9" fillId="67" borderId="79" xfId="0" applyFont="1" applyFill="1" applyBorder="1" applyAlignment="1">
      <alignment horizontal="center" vertical="center"/>
    </xf>
    <xf numFmtId="0" fontId="9" fillId="67" borderId="27" xfId="0" applyFont="1" applyFill="1" applyBorder="1" applyAlignment="1">
      <alignment horizontal="center" vertical="center"/>
    </xf>
    <xf numFmtId="0" fontId="9" fillId="67" borderId="74" xfId="0" applyFont="1" applyFill="1" applyBorder="1" applyAlignment="1">
      <alignment horizontal="center" vertical="center"/>
    </xf>
    <xf numFmtId="0" fontId="9" fillId="68" borderId="79" xfId="0" applyFont="1" applyFill="1" applyBorder="1" applyAlignment="1">
      <alignment horizontal="center" vertical="center" wrapText="1"/>
    </xf>
    <xf numFmtId="0" fontId="9" fillId="68" borderId="27" xfId="0" applyFont="1" applyFill="1" applyBorder="1" applyAlignment="1">
      <alignment horizontal="center" vertical="center" wrapText="1"/>
    </xf>
    <xf numFmtId="0" fontId="9" fillId="68" borderId="74" xfId="0" applyFont="1" applyFill="1" applyBorder="1" applyAlignment="1">
      <alignment horizontal="center" vertical="center" wrapText="1"/>
    </xf>
    <xf numFmtId="0" fontId="9" fillId="0" borderId="19" xfId="0" applyFont="1" applyBorder="1" applyAlignment="1">
      <alignment horizontal="center" vertical="center" wrapText="1"/>
    </xf>
    <xf numFmtId="0" fontId="9" fillId="0" borderId="64" xfId="0" applyFont="1" applyBorder="1" applyAlignment="1">
      <alignment horizontal="center" vertical="center" wrapText="1"/>
    </xf>
    <xf numFmtId="0" fontId="9" fillId="0" borderId="98" xfId="0" applyFont="1" applyBorder="1" applyAlignment="1">
      <alignment horizontal="left" vertical="center"/>
    </xf>
    <xf numFmtId="0" fontId="9" fillId="0" borderId="80" xfId="0" applyFont="1" applyBorder="1" applyAlignment="1">
      <alignment horizontal="center" vertical="center" wrapText="1"/>
    </xf>
    <xf numFmtId="0" fontId="5" fillId="14" borderId="100" xfId="0" applyFont="1" applyFill="1" applyBorder="1" applyAlignment="1">
      <alignment horizontal="center" vertical="center"/>
    </xf>
    <xf numFmtId="0" fontId="5" fillId="14" borderId="66" xfId="0" applyFont="1" applyFill="1" applyBorder="1" applyAlignment="1">
      <alignment horizontal="center" vertical="center"/>
    </xf>
    <xf numFmtId="0" fontId="5" fillId="13" borderId="100" xfId="0" applyFont="1" applyFill="1" applyBorder="1" applyAlignment="1">
      <alignment horizontal="center" vertical="center"/>
    </xf>
    <xf numFmtId="0" fontId="5" fillId="13" borderId="66" xfId="0" applyFont="1" applyFill="1" applyBorder="1" applyAlignment="1">
      <alignment horizontal="center" vertical="center"/>
    </xf>
    <xf numFmtId="0" fontId="2" fillId="94" borderId="55" xfId="0" applyFont="1" applyFill="1" applyBorder="1" applyAlignment="1">
      <alignment horizontal="center" vertical="center"/>
    </xf>
    <xf numFmtId="0" fontId="2" fillId="94" borderId="57" xfId="0" applyFont="1" applyFill="1" applyBorder="1" applyAlignment="1">
      <alignment horizontal="center" vertical="center"/>
    </xf>
    <xf numFmtId="0" fontId="2" fillId="95" borderId="57" xfId="0" applyFont="1" applyFill="1" applyBorder="1" applyAlignment="1">
      <alignment horizontal="center" vertical="center"/>
    </xf>
    <xf numFmtId="0" fontId="2" fillId="96" borderId="57" xfId="0" applyFont="1" applyFill="1" applyBorder="1" applyAlignment="1">
      <alignment horizontal="center" vertical="center"/>
    </xf>
    <xf numFmtId="0" fontId="2" fillId="13" borderId="57" xfId="0" applyFont="1" applyFill="1" applyBorder="1" applyAlignment="1">
      <alignment horizontal="center" vertical="center"/>
    </xf>
    <xf numFmtId="0" fontId="2" fillId="14" borderId="57" xfId="0" applyFont="1" applyFill="1" applyBorder="1" applyAlignment="1">
      <alignment horizontal="center" vertical="center"/>
    </xf>
    <xf numFmtId="0" fontId="2" fillId="15" borderId="57" xfId="0" applyFont="1" applyFill="1" applyBorder="1" applyAlignment="1">
      <alignment horizontal="center" vertical="center"/>
    </xf>
    <xf numFmtId="0" fontId="2" fillId="15" borderId="58" xfId="0" applyFont="1" applyFill="1" applyBorder="1" applyAlignment="1">
      <alignment horizontal="center" vertical="center"/>
    </xf>
    <xf numFmtId="0" fontId="9" fillId="74" borderId="19" xfId="0" applyFont="1" applyFill="1" applyBorder="1" applyAlignment="1">
      <alignment horizontal="center" vertical="center"/>
    </xf>
    <xf numFmtId="0" fontId="8" fillId="7" borderId="27" xfId="0" applyFont="1" applyFill="1" applyBorder="1" applyAlignment="1">
      <alignment horizontal="center" vertical="center" wrapText="1"/>
    </xf>
    <xf numFmtId="0" fontId="8" fillId="7" borderId="49" xfId="0" applyFont="1" applyFill="1" applyBorder="1" applyAlignment="1">
      <alignment horizontal="center" vertical="center" wrapText="1"/>
    </xf>
    <xf numFmtId="0" fontId="8" fillId="84" borderId="19" xfId="0" applyFont="1" applyFill="1" applyBorder="1" applyAlignment="1">
      <alignment horizontal="center" vertical="center" wrapText="1"/>
    </xf>
    <xf numFmtId="0" fontId="8" fillId="84" borderId="49" xfId="0" applyFont="1" applyFill="1" applyBorder="1" applyAlignment="1">
      <alignment horizontal="center" vertical="center" wrapText="1"/>
    </xf>
    <xf numFmtId="0" fontId="8" fillId="7" borderId="19" xfId="0" applyFont="1" applyFill="1" applyBorder="1" applyAlignment="1">
      <alignment horizontal="center" vertical="center" wrapText="1"/>
    </xf>
    <xf numFmtId="0" fontId="2" fillId="15" borderId="125" xfId="0" applyFont="1" applyFill="1" applyBorder="1" applyAlignment="1">
      <alignment horizontal="center" vertical="center"/>
    </xf>
    <xf numFmtId="0" fontId="2" fillId="15" borderId="126" xfId="0" applyFont="1" applyFill="1" applyBorder="1" applyAlignment="1">
      <alignment horizontal="center" vertical="center"/>
    </xf>
    <xf numFmtId="0" fontId="9" fillId="0" borderId="106" xfId="0" applyFont="1" applyBorder="1" applyAlignment="1">
      <alignment horizontal="center" vertical="center"/>
    </xf>
    <xf numFmtId="0" fontId="9" fillId="0" borderId="108" xfId="0" applyFont="1" applyBorder="1" applyAlignment="1">
      <alignment horizontal="center" vertical="center"/>
    </xf>
    <xf numFmtId="0" fontId="2" fillId="94" borderId="106" xfId="0" applyFont="1" applyFill="1" applyBorder="1" applyAlignment="1">
      <alignment horizontal="center" vertical="center"/>
    </xf>
    <xf numFmtId="0" fontId="2" fillId="94" borderId="107" xfId="0" applyFont="1" applyFill="1" applyBorder="1" applyAlignment="1">
      <alignment horizontal="center" vertical="center"/>
    </xf>
    <xf numFmtId="0" fontId="2" fillId="95" borderId="107" xfId="0" applyFont="1" applyFill="1" applyBorder="1" applyAlignment="1">
      <alignment horizontal="center" vertical="center"/>
    </xf>
    <xf numFmtId="0" fontId="2" fillId="96" borderId="107" xfId="0" applyFont="1" applyFill="1" applyBorder="1" applyAlignment="1">
      <alignment horizontal="center" vertical="center"/>
    </xf>
    <xf numFmtId="0" fontId="2" fillId="13" borderId="107" xfId="0" applyFont="1" applyFill="1" applyBorder="1" applyAlignment="1">
      <alignment horizontal="center" vertical="center"/>
    </xf>
    <xf numFmtId="0" fontId="2" fillId="14" borderId="107" xfId="0" applyFont="1" applyFill="1" applyBorder="1" applyAlignment="1">
      <alignment horizontal="center" vertical="center"/>
    </xf>
    <xf numFmtId="0" fontId="2" fillId="15" borderId="107" xfId="0" applyFont="1" applyFill="1" applyBorder="1" applyAlignment="1">
      <alignment horizontal="center" vertical="center"/>
    </xf>
    <xf numFmtId="0" fontId="2" fillId="15" borderId="108" xfId="0" applyFont="1" applyFill="1" applyBorder="1" applyAlignment="1">
      <alignment horizontal="center" vertical="center"/>
    </xf>
    <xf numFmtId="0" fontId="9" fillId="0" borderId="124" xfId="0" applyFont="1" applyBorder="1" applyAlignment="1">
      <alignment horizontal="center" vertical="center"/>
    </xf>
    <xf numFmtId="0" fontId="9" fillId="0" borderId="126" xfId="0" applyFont="1" applyBorder="1" applyAlignment="1">
      <alignment horizontal="center" vertical="center"/>
    </xf>
    <xf numFmtId="0" fontId="2" fillId="94" borderId="124" xfId="0" applyFont="1" applyFill="1" applyBorder="1" applyAlignment="1">
      <alignment horizontal="center" vertical="center"/>
    </xf>
    <xf numFmtId="0" fontId="2" fillId="94" borderId="125" xfId="0" applyFont="1" applyFill="1" applyBorder="1" applyAlignment="1">
      <alignment horizontal="center" vertical="center"/>
    </xf>
    <xf numFmtId="0" fontId="2" fillId="95" borderId="125" xfId="0" applyFont="1" applyFill="1" applyBorder="1" applyAlignment="1">
      <alignment horizontal="center" vertical="center"/>
    </xf>
    <xf numFmtId="0" fontId="2" fillId="96" borderId="125" xfId="0" applyFont="1" applyFill="1" applyBorder="1" applyAlignment="1">
      <alignment horizontal="center" vertical="center"/>
    </xf>
    <xf numFmtId="0" fontId="2" fillId="13" borderId="125" xfId="0" applyFont="1" applyFill="1" applyBorder="1" applyAlignment="1">
      <alignment horizontal="center" vertical="center"/>
    </xf>
    <xf numFmtId="0" fontId="2" fillId="14" borderId="125" xfId="0" applyFont="1" applyFill="1" applyBorder="1" applyAlignment="1">
      <alignment horizontal="center" vertical="center"/>
    </xf>
    <xf numFmtId="0" fontId="2" fillId="15" borderId="119" xfId="0" applyFont="1" applyFill="1" applyBorder="1" applyAlignment="1">
      <alignment horizontal="center" vertical="center"/>
    </xf>
    <xf numFmtId="0" fontId="2" fillId="15" borderId="120" xfId="0" applyFont="1" applyFill="1" applyBorder="1" applyAlignment="1">
      <alignment horizontal="center" vertical="center"/>
    </xf>
    <xf numFmtId="0" fontId="9" fillId="86" borderId="0" xfId="0" applyFont="1" applyFill="1" applyBorder="1" applyAlignment="1">
      <alignment horizontal="center" vertical="center"/>
    </xf>
    <xf numFmtId="0" fontId="9" fillId="0" borderId="118" xfId="0" applyFont="1" applyBorder="1" applyAlignment="1">
      <alignment horizontal="center" vertical="center"/>
    </xf>
    <xf numFmtId="0" fontId="9" fillId="0" borderId="120" xfId="0" applyFont="1" applyBorder="1" applyAlignment="1">
      <alignment horizontal="center" vertical="center"/>
    </xf>
    <xf numFmtId="0" fontId="2" fillId="94" borderId="118" xfId="0" applyFont="1" applyFill="1" applyBorder="1" applyAlignment="1">
      <alignment horizontal="center" vertical="center"/>
    </xf>
    <xf numFmtId="0" fontId="2" fillId="94" borderId="119" xfId="0" applyFont="1" applyFill="1" applyBorder="1" applyAlignment="1">
      <alignment horizontal="center" vertical="center"/>
    </xf>
    <xf numFmtId="0" fontId="2" fillId="95" borderId="119" xfId="0" applyFont="1" applyFill="1" applyBorder="1" applyAlignment="1">
      <alignment horizontal="center" vertical="center"/>
    </xf>
    <xf numFmtId="0" fontId="2" fillId="96" borderId="119" xfId="0" applyFont="1" applyFill="1" applyBorder="1" applyAlignment="1">
      <alignment horizontal="center" vertical="center"/>
    </xf>
    <xf numFmtId="0" fontId="2" fillId="13" borderId="119" xfId="0" applyFont="1" applyFill="1" applyBorder="1" applyAlignment="1">
      <alignment horizontal="center" vertical="center"/>
    </xf>
    <xf numFmtId="0" fontId="2" fillId="14" borderId="119" xfId="0" applyFont="1" applyFill="1" applyBorder="1" applyAlignment="1">
      <alignment horizontal="center" vertical="center"/>
    </xf>
    <xf numFmtId="0" fontId="0" fillId="10" borderId="19" xfId="0" applyFill="1" applyBorder="1" applyAlignment="1">
      <alignment horizontal="center" vertical="center" wrapText="1"/>
    </xf>
    <xf numFmtId="0" fontId="0" fillId="10" borderId="27" xfId="0" applyFill="1" applyBorder="1" applyAlignment="1">
      <alignment horizontal="center" vertical="center" wrapText="1"/>
    </xf>
    <xf numFmtId="0" fontId="0" fillId="10" borderId="49" xfId="0" applyFill="1" applyBorder="1" applyAlignment="1">
      <alignment horizontal="center" vertical="center" wrapText="1"/>
    </xf>
    <xf numFmtId="0" fontId="0" fillId="0" borderId="165" xfId="0" applyFill="1" applyBorder="1" applyAlignment="1">
      <alignment horizontal="center" vertical="center"/>
    </xf>
    <xf numFmtId="0" fontId="0" fillId="0" borderId="164" xfId="0" applyFill="1" applyBorder="1" applyAlignment="1">
      <alignment horizontal="center" vertical="center"/>
    </xf>
    <xf numFmtId="0" fontId="0" fillId="0" borderId="155" xfId="0" applyFill="1" applyBorder="1" applyAlignment="1">
      <alignment horizontal="center" vertical="center"/>
    </xf>
    <xf numFmtId="0" fontId="0" fillId="0" borderId="154" xfId="0" applyFill="1" applyBorder="1" applyAlignment="1">
      <alignment horizontal="center" vertical="center"/>
    </xf>
    <xf numFmtId="0" fontId="0" fillId="10" borderId="155" xfId="0" applyFill="1" applyBorder="1" applyAlignment="1">
      <alignment horizontal="center" vertical="center" wrapText="1"/>
    </xf>
    <xf numFmtId="0" fontId="0" fillId="10" borderId="154" xfId="0" applyFill="1" applyBorder="1" applyAlignment="1">
      <alignment horizontal="center" vertical="center" wrapText="1"/>
    </xf>
    <xf numFmtId="0" fontId="0" fillId="10" borderId="155" xfId="0" applyFill="1" applyBorder="1" applyAlignment="1">
      <alignment horizontal="center" vertical="center"/>
    </xf>
    <xf numFmtId="0" fontId="0" fillId="10" borderId="154" xfId="0" applyFill="1" applyBorder="1" applyAlignment="1">
      <alignment horizontal="center" vertical="center"/>
    </xf>
    <xf numFmtId="0" fontId="0" fillId="0" borderId="169" xfId="0" applyFill="1" applyBorder="1" applyAlignment="1">
      <alignment horizontal="center" vertical="center"/>
    </xf>
    <xf numFmtId="0" fontId="0" fillId="0" borderId="174" xfId="0" applyFill="1" applyBorder="1" applyAlignment="1">
      <alignment horizontal="center" vertical="center"/>
    </xf>
    <xf numFmtId="0" fontId="0" fillId="0" borderId="158" xfId="0" applyFill="1" applyBorder="1" applyAlignment="1">
      <alignment horizontal="center" vertical="center"/>
    </xf>
    <xf numFmtId="0" fontId="0" fillId="10" borderId="159" xfId="0" applyFill="1" applyBorder="1" applyAlignment="1">
      <alignment horizontal="center" vertical="center" wrapText="1"/>
    </xf>
    <xf numFmtId="0" fontId="0" fillId="10" borderId="158" xfId="0" applyFill="1" applyBorder="1" applyAlignment="1">
      <alignment horizontal="center" vertical="center" wrapText="1"/>
    </xf>
    <xf numFmtId="0" fontId="0" fillId="0" borderId="155" xfId="0" applyFill="1" applyBorder="1" applyAlignment="1">
      <alignment horizontal="center" vertical="center" wrapText="1"/>
    </xf>
    <xf numFmtId="0" fontId="0" fillId="0" borderId="154" xfId="0" applyFill="1" applyBorder="1" applyAlignment="1">
      <alignment horizontal="center" vertical="center" wrapText="1"/>
    </xf>
    <xf numFmtId="0" fontId="0" fillId="0" borderId="152" xfId="0" applyFill="1" applyBorder="1" applyAlignment="1">
      <alignment horizontal="center" vertical="center" wrapText="1"/>
    </xf>
    <xf numFmtId="0" fontId="0" fillId="0" borderId="151" xfId="0" applyFill="1" applyBorder="1" applyAlignment="1">
      <alignment horizontal="center" vertical="center" wrapText="1"/>
    </xf>
    <xf numFmtId="0" fontId="0" fillId="10" borderId="169" xfId="0" applyFill="1" applyBorder="1" applyAlignment="1">
      <alignment horizontal="center" vertical="center"/>
    </xf>
    <xf numFmtId="0" fontId="4" fillId="0" borderId="169" xfId="0" applyFont="1" applyFill="1" applyBorder="1" applyAlignment="1">
      <alignment horizontal="center" vertical="center" wrapText="1"/>
    </xf>
    <xf numFmtId="0" fontId="4" fillId="0" borderId="154" xfId="0" applyFont="1" applyFill="1" applyBorder="1" applyAlignment="1">
      <alignment horizontal="center" vertical="center" wrapText="1"/>
    </xf>
    <xf numFmtId="0" fontId="0" fillId="10" borderId="168" xfId="0" applyFill="1" applyBorder="1" applyAlignment="1">
      <alignment horizontal="center" vertical="center"/>
    </xf>
    <xf numFmtId="0" fontId="0" fillId="10" borderId="151" xfId="0" applyFill="1" applyBorder="1" applyAlignment="1">
      <alignment horizontal="center" vertical="center"/>
    </xf>
    <xf numFmtId="0" fontId="0" fillId="0" borderId="0" xfId="0" applyBorder="1" applyAlignment="1">
      <alignment vertical="center"/>
    </xf>
    <xf numFmtId="0" fontId="2" fillId="0" borderId="0" xfId="0" applyFont="1" applyBorder="1" applyAlignment="1">
      <alignment vertical="center"/>
    </xf>
    <xf numFmtId="0" fontId="0" fillId="89" borderId="169" xfId="0" applyFill="1" applyBorder="1" applyAlignment="1">
      <alignment horizontal="center" vertical="center"/>
    </xf>
    <xf numFmtId="0" fontId="0" fillId="89" borderId="154" xfId="0" applyFill="1" applyBorder="1" applyAlignment="1">
      <alignment horizontal="center" vertical="center"/>
    </xf>
    <xf numFmtId="0" fontId="5" fillId="10" borderId="161" xfId="0" applyFont="1" applyFill="1" applyBorder="1" applyAlignment="1">
      <alignment horizontal="center" vertical="center" wrapText="1"/>
    </xf>
    <xf numFmtId="0" fontId="5" fillId="10" borderId="160" xfId="0" applyFont="1" applyFill="1" applyBorder="1" applyAlignment="1">
      <alignment horizontal="center" vertical="center" wrapText="1"/>
    </xf>
    <xf numFmtId="0" fontId="0" fillId="10" borderId="5" xfId="0" applyFill="1" applyBorder="1" applyAlignment="1">
      <alignment horizontal="center" vertical="center" wrapText="1"/>
    </xf>
    <xf numFmtId="0" fontId="0" fillId="10" borderId="8" xfId="0" applyFill="1" applyBorder="1" applyAlignment="1">
      <alignment horizontal="center" vertical="center" wrapText="1"/>
    </xf>
    <xf numFmtId="0" fontId="0" fillId="0" borderId="173" xfId="0" applyFill="1" applyBorder="1" applyAlignment="1">
      <alignment horizontal="center" vertical="center"/>
    </xf>
    <xf numFmtId="0" fontId="0" fillId="0" borderId="172" xfId="0" applyFill="1" applyBorder="1" applyAlignment="1">
      <alignment horizontal="center" vertical="center"/>
    </xf>
    <xf numFmtId="0" fontId="32" fillId="0" borderId="161" xfId="0" applyFont="1" applyFill="1" applyBorder="1" applyAlignment="1">
      <alignment horizontal="center" vertical="center"/>
    </xf>
    <xf numFmtId="0" fontId="32" fillId="0" borderId="160" xfId="0" applyFont="1" applyFill="1" applyBorder="1" applyAlignment="1">
      <alignment horizontal="center" vertical="center"/>
    </xf>
    <xf numFmtId="0" fontId="0" fillId="8" borderId="19" xfId="0" applyFill="1" applyBorder="1" applyAlignment="1">
      <alignment horizontal="center" vertical="center"/>
    </xf>
    <xf numFmtId="0" fontId="0" fillId="8" borderId="27" xfId="0" applyFill="1" applyBorder="1" applyAlignment="1">
      <alignment horizontal="center" vertical="center"/>
    </xf>
    <xf numFmtId="0" fontId="0" fillId="8" borderId="49" xfId="0" applyFill="1" applyBorder="1" applyAlignment="1">
      <alignment horizontal="center" vertical="center"/>
    </xf>
    <xf numFmtId="0" fontId="0" fillId="0" borderId="181" xfId="0" applyFill="1" applyBorder="1" applyAlignment="1">
      <alignment horizontal="center" vertical="center"/>
    </xf>
    <xf numFmtId="0" fontId="7" fillId="10" borderId="161" xfId="0" applyFont="1" applyFill="1" applyBorder="1" applyAlignment="1">
      <alignment horizontal="center" vertical="center"/>
    </xf>
    <xf numFmtId="0" fontId="7" fillId="10" borderId="160" xfId="0" applyFont="1" applyFill="1" applyBorder="1" applyAlignment="1">
      <alignment horizontal="center" vertical="center"/>
    </xf>
    <xf numFmtId="0" fontId="0" fillId="0" borderId="6" xfId="0" applyBorder="1" applyAlignment="1">
      <alignment horizontal="right" vertical="center"/>
    </xf>
    <xf numFmtId="0" fontId="0" fillId="0" borderId="0" xfId="0" applyAlignment="1">
      <alignment vertical="center"/>
    </xf>
    <xf numFmtId="0" fontId="0" fillId="0" borderId="169" xfId="0" applyFill="1" applyBorder="1" applyAlignment="1">
      <alignment horizontal="center" vertical="center" wrapText="1"/>
    </xf>
    <xf numFmtId="0" fontId="5" fillId="89" borderId="161" xfId="0" applyFont="1" applyFill="1" applyBorder="1" applyAlignment="1">
      <alignment horizontal="center" vertical="center"/>
    </xf>
    <xf numFmtId="0" fontId="5" fillId="89" borderId="160" xfId="0" applyFont="1" applyFill="1" applyBorder="1" applyAlignment="1">
      <alignment horizontal="center" vertical="center"/>
    </xf>
    <xf numFmtId="0" fontId="0" fillId="0" borderId="158" xfId="0" applyFill="1" applyBorder="1" applyAlignment="1">
      <alignment horizontal="right" vertical="center"/>
    </xf>
    <xf numFmtId="0" fontId="0" fillId="0" borderId="179" xfId="0" applyFill="1" applyBorder="1" applyAlignment="1">
      <alignment horizontal="right" vertical="center"/>
    </xf>
    <xf numFmtId="0" fontId="0" fillId="0" borderId="164" xfId="0" applyFill="1" applyBorder="1" applyAlignment="1">
      <alignment horizontal="right" vertical="center"/>
    </xf>
    <xf numFmtId="0" fontId="0" fillId="0" borderId="174" xfId="0" applyFill="1" applyBorder="1" applyAlignment="1">
      <alignment horizontal="center" vertical="center" wrapText="1"/>
    </xf>
    <xf numFmtId="0" fontId="0" fillId="0" borderId="180" xfId="0" applyFill="1" applyBorder="1" applyAlignment="1">
      <alignment horizontal="center" vertical="center" wrapText="1"/>
    </xf>
    <xf numFmtId="0" fontId="0" fillId="0" borderId="181" xfId="0" applyFill="1" applyBorder="1" applyAlignment="1">
      <alignment horizontal="center" vertical="center" wrapText="1"/>
    </xf>
    <xf numFmtId="0" fontId="0" fillId="90" borderId="158" xfId="0" applyFill="1" applyBorder="1" applyAlignment="1">
      <alignment horizontal="right" vertical="center" wrapText="1"/>
    </xf>
    <xf numFmtId="0" fontId="0" fillId="90" borderId="175" xfId="0" applyFill="1" applyBorder="1" applyAlignment="1">
      <alignment horizontal="right" vertical="center"/>
    </xf>
    <xf numFmtId="0" fontId="0" fillId="89" borderId="177" xfId="0" applyFill="1" applyBorder="1" applyAlignment="1">
      <alignment horizontal="center" vertical="center"/>
    </xf>
    <xf numFmtId="0" fontId="0" fillId="89" borderId="155" xfId="0" applyFill="1" applyBorder="1" applyAlignment="1">
      <alignment horizontal="center" vertical="center"/>
    </xf>
    <xf numFmtId="0" fontId="7" fillId="89" borderId="183" xfId="0" applyFont="1" applyFill="1" applyBorder="1" applyAlignment="1">
      <alignment horizontal="center" vertical="center"/>
    </xf>
    <xf numFmtId="0" fontId="7" fillId="89" borderId="182" xfId="0" applyFont="1" applyFill="1" applyBorder="1" applyAlignment="1">
      <alignment horizontal="center" vertical="center"/>
    </xf>
    <xf numFmtId="0" fontId="0" fillId="3" borderId="174" xfId="0" applyFill="1" applyBorder="1" applyAlignment="1">
      <alignment horizontal="center" vertical="center" wrapText="1"/>
    </xf>
    <xf numFmtId="0" fontId="0" fillId="3" borderId="180" xfId="0" applyFill="1" applyBorder="1" applyAlignment="1">
      <alignment horizontal="center" vertical="center" wrapText="1"/>
    </xf>
    <xf numFmtId="0" fontId="0" fillId="0" borderId="176" xfId="0" applyFill="1" applyBorder="1" applyAlignment="1">
      <alignment horizontal="center" vertical="center" wrapText="1"/>
    </xf>
    <xf numFmtId="0" fontId="0" fillId="0" borderId="175" xfId="0" applyFill="1" applyBorder="1" applyAlignment="1">
      <alignment horizontal="right" vertical="center"/>
    </xf>
    <xf numFmtId="0" fontId="0" fillId="0" borderId="176" xfId="0" applyFill="1" applyBorder="1" applyAlignment="1">
      <alignment horizontal="center" vertical="center"/>
    </xf>
    <xf numFmtId="0" fontId="0" fillId="3" borderId="158" xfId="0" applyFill="1" applyBorder="1" applyAlignment="1">
      <alignment horizontal="right" vertical="center"/>
    </xf>
    <xf numFmtId="0" fontId="0" fillId="3" borderId="179" xfId="0" applyFill="1" applyBorder="1" applyAlignment="1">
      <alignment horizontal="right" vertical="center"/>
    </xf>
    <xf numFmtId="0" fontId="0" fillId="0" borderId="177" xfId="0" applyFill="1" applyBorder="1" applyAlignment="1">
      <alignment horizontal="center" vertical="center"/>
    </xf>
    <xf numFmtId="0" fontId="0" fillId="3" borderId="177" xfId="0" applyFill="1" applyBorder="1" applyAlignment="1">
      <alignment horizontal="center" vertical="center"/>
    </xf>
    <xf numFmtId="0" fontId="0" fillId="3" borderId="155" xfId="0" applyFill="1" applyBorder="1" applyAlignment="1">
      <alignment horizontal="center" vertical="center"/>
    </xf>
    <xf numFmtId="0" fontId="0" fillId="0" borderId="180" xfId="0" applyFill="1" applyBorder="1" applyAlignment="1">
      <alignment horizontal="center" vertical="center"/>
    </xf>
    <xf numFmtId="0" fontId="32" fillId="0" borderId="183" xfId="0" applyFont="1" applyFill="1" applyBorder="1" applyAlignment="1">
      <alignment horizontal="center" vertical="center"/>
    </xf>
    <xf numFmtId="0" fontId="33" fillId="0" borderId="182" xfId="0" applyFont="1" applyFill="1" applyBorder="1" applyAlignment="1">
      <alignment horizontal="center" vertical="center"/>
    </xf>
    <xf numFmtId="0" fontId="0" fillId="88" borderId="174" xfId="0" applyFill="1" applyBorder="1" applyAlignment="1">
      <alignment horizontal="center" vertical="center"/>
    </xf>
    <xf numFmtId="0" fontId="0" fillId="88" borderId="158" xfId="0" applyFill="1" applyBorder="1" applyAlignment="1">
      <alignment horizontal="center" vertical="center"/>
    </xf>
    <xf numFmtId="0" fontId="7" fillId="3" borderId="183" xfId="0" applyFont="1" applyFill="1" applyBorder="1" applyAlignment="1">
      <alignment horizontal="center" vertical="center"/>
    </xf>
    <xf numFmtId="0" fontId="7" fillId="3" borderId="193" xfId="0" applyFont="1" applyFill="1" applyBorder="1" applyAlignment="1">
      <alignment horizontal="center" vertical="center"/>
    </xf>
    <xf numFmtId="0" fontId="7" fillId="3" borderId="182" xfId="0" applyFont="1" applyFill="1" applyBorder="1" applyAlignment="1">
      <alignment horizontal="center" vertical="center"/>
    </xf>
    <xf numFmtId="0" fontId="0" fillId="0" borderId="168" xfId="0" applyFill="1" applyBorder="1" applyAlignment="1">
      <alignment horizontal="center" vertical="center"/>
    </xf>
    <xf numFmtId="0" fontId="0" fillId="0" borderId="151" xfId="0" applyFill="1" applyBorder="1" applyAlignment="1">
      <alignment horizontal="center" vertical="center"/>
    </xf>
    <xf numFmtId="0" fontId="4" fillId="0" borderId="174" xfId="0" applyFont="1" applyFill="1" applyBorder="1" applyAlignment="1">
      <alignment horizontal="center" vertical="center" wrapText="1"/>
    </xf>
    <xf numFmtId="0" fontId="4" fillId="0" borderId="181" xfId="0" applyFont="1" applyFill="1" applyBorder="1" applyAlignment="1">
      <alignment horizontal="center" vertical="center" wrapText="1"/>
    </xf>
    <xf numFmtId="0" fontId="0" fillId="89" borderId="158" xfId="0" applyFill="1" applyBorder="1" applyAlignment="1">
      <alignment horizontal="right" vertical="center"/>
    </xf>
    <xf numFmtId="0" fontId="0" fillId="89" borderId="179" xfId="0" applyFill="1" applyBorder="1" applyAlignment="1">
      <alignment horizontal="right" vertical="center"/>
    </xf>
    <xf numFmtId="0" fontId="0" fillId="89" borderId="164" xfId="0" applyFill="1" applyBorder="1" applyAlignment="1">
      <alignment horizontal="right" vertical="center"/>
    </xf>
    <xf numFmtId="0" fontId="34" fillId="0" borderId="183" xfId="0" applyFont="1" applyFill="1" applyBorder="1" applyAlignment="1">
      <alignment horizontal="center" vertical="center"/>
    </xf>
    <xf numFmtId="0" fontId="35" fillId="0" borderId="182" xfId="0" applyFont="1" applyFill="1" applyBorder="1" applyAlignment="1">
      <alignment horizontal="center" vertical="center"/>
    </xf>
    <xf numFmtId="0" fontId="0" fillId="89" borderId="174" xfId="0" applyFill="1" applyBorder="1" applyAlignment="1">
      <alignment horizontal="center" vertical="center"/>
    </xf>
    <xf numFmtId="0" fontId="0" fillId="89" borderId="181" xfId="0" applyFill="1" applyBorder="1" applyAlignment="1">
      <alignment horizontal="center" vertical="center"/>
    </xf>
    <xf numFmtId="0" fontId="0" fillId="3" borderId="174" xfId="0" applyFill="1" applyBorder="1" applyAlignment="1">
      <alignment horizontal="center" vertical="center"/>
    </xf>
    <xf numFmtId="0" fontId="0" fillId="3" borderId="176" xfId="0" applyFill="1" applyBorder="1" applyAlignment="1">
      <alignment horizontal="center" vertical="center"/>
    </xf>
    <xf numFmtId="0" fontId="8" fillId="3" borderId="158" xfId="0" applyFont="1" applyFill="1" applyBorder="1" applyAlignment="1">
      <alignment horizontal="right" vertical="center"/>
    </xf>
    <xf numFmtId="0" fontId="8" fillId="3" borderId="175" xfId="0" applyFont="1" applyFill="1" applyBorder="1" applyAlignment="1">
      <alignment horizontal="right" vertical="center"/>
    </xf>
    <xf numFmtId="0" fontId="0" fillId="89" borderId="174" xfId="0" applyFill="1" applyBorder="1" applyAlignment="1">
      <alignment horizontal="center" vertical="center" wrapText="1"/>
    </xf>
    <xf numFmtId="0" fontId="0" fillId="89" borderId="180" xfId="0" applyFill="1" applyBorder="1" applyAlignment="1">
      <alignment horizontal="center" vertical="center" wrapText="1"/>
    </xf>
    <xf numFmtId="0" fontId="0" fillId="89" borderId="181" xfId="0" applyFill="1" applyBorder="1" applyAlignment="1">
      <alignment horizontal="center" vertical="center" wrapText="1"/>
    </xf>
    <xf numFmtId="0" fontId="0" fillId="0" borderId="192" xfId="0" applyFill="1" applyBorder="1" applyAlignment="1">
      <alignment horizontal="center" vertical="center"/>
    </xf>
    <xf numFmtId="0" fontId="0" fillId="0" borderId="191" xfId="0" applyFill="1" applyBorder="1" applyAlignment="1">
      <alignment horizontal="right" vertical="center"/>
    </xf>
    <xf numFmtId="0" fontId="0" fillId="89" borderId="189" xfId="0" applyFill="1" applyBorder="1" applyAlignment="1">
      <alignment horizontal="center" vertical="center"/>
    </xf>
    <xf numFmtId="0" fontId="0" fillId="89" borderId="188" xfId="0" applyFill="1" applyBorder="1" applyAlignment="1">
      <alignment horizontal="center" vertical="center"/>
    </xf>
    <xf numFmtId="0" fontId="0" fillId="89" borderId="169" xfId="0" applyFill="1" applyBorder="1" applyAlignment="1">
      <alignment horizontal="center" vertical="center" wrapText="1"/>
    </xf>
    <xf numFmtId="0" fontId="0" fillId="89" borderId="154" xfId="0" applyFill="1" applyBorder="1" applyAlignment="1">
      <alignment horizontal="center" vertical="center" wrapText="1"/>
    </xf>
    <xf numFmtId="0" fontId="0" fillId="3" borderId="181" xfId="0" applyFill="1" applyBorder="1" applyAlignment="1">
      <alignment horizontal="center" vertical="center" wrapText="1"/>
    </xf>
    <xf numFmtId="0" fontId="0" fillId="3" borderId="164" xfId="0" applyFill="1" applyBorder="1" applyAlignment="1">
      <alignment horizontal="right" vertical="center"/>
    </xf>
    <xf numFmtId="0" fontId="0" fillId="0" borderId="185" xfId="0" applyFill="1" applyBorder="1" applyAlignment="1">
      <alignment horizontal="center" vertical="center"/>
    </xf>
    <xf numFmtId="0" fontId="0" fillId="88" borderId="169" xfId="0" applyFill="1" applyBorder="1" applyAlignment="1">
      <alignment horizontal="center" vertical="center" wrapText="1"/>
    </xf>
    <xf numFmtId="0" fontId="0" fillId="88" borderId="154" xfId="0" applyFill="1" applyBorder="1" applyAlignment="1">
      <alignment horizontal="center" vertical="center" wrapText="1"/>
    </xf>
    <xf numFmtId="0" fontId="0" fillId="0" borderId="195" xfId="0" applyFill="1" applyBorder="1" applyAlignment="1">
      <alignment horizontal="center" vertical="center"/>
    </xf>
    <xf numFmtId="0" fontId="0" fillId="0" borderId="194" xfId="0" applyFill="1" applyBorder="1" applyAlignment="1">
      <alignment horizontal="center" vertical="center"/>
    </xf>
    <xf numFmtId="0" fontId="0" fillId="91" borderId="19" xfId="0" applyFill="1" applyBorder="1" applyAlignment="1">
      <alignment horizontal="center" vertical="center"/>
    </xf>
    <xf numFmtId="0" fontId="0" fillId="91" borderId="27" xfId="0" applyFill="1" applyBorder="1" applyAlignment="1">
      <alignment horizontal="center" vertical="center"/>
    </xf>
    <xf numFmtId="0" fontId="0" fillId="91" borderId="49" xfId="0" applyFill="1" applyBorder="1" applyAlignment="1">
      <alignment horizontal="center" vertical="center"/>
    </xf>
    <xf numFmtId="0" fontId="0" fillId="0" borderId="196" xfId="0" applyFill="1" applyBorder="1" applyAlignment="1">
      <alignment horizontal="center" vertical="center"/>
    </xf>
    <xf numFmtId="0" fontId="0" fillId="0" borderId="152" xfId="0" applyFill="1" applyBorder="1" applyAlignment="1">
      <alignment horizontal="center" vertical="center"/>
    </xf>
    <xf numFmtId="0" fontId="0" fillId="92" borderId="174" xfId="0" applyFill="1" applyBorder="1" applyAlignment="1">
      <alignment horizontal="center" vertical="center" wrapText="1"/>
    </xf>
    <xf numFmtId="0" fontId="0" fillId="92" borderId="181" xfId="0" applyFill="1" applyBorder="1" applyAlignment="1">
      <alignment horizontal="center" vertical="center" wrapText="1"/>
    </xf>
    <xf numFmtId="1" fontId="0" fillId="92" borderId="158" xfId="0" applyNumberFormat="1" applyFill="1" applyBorder="1" applyAlignment="1">
      <alignment horizontal="right" vertical="center"/>
    </xf>
    <xf numFmtId="1" fontId="0" fillId="92" borderId="164" xfId="0" applyNumberFormat="1" applyFill="1" applyBorder="1" applyAlignment="1">
      <alignment horizontal="right" vertical="center"/>
    </xf>
    <xf numFmtId="0" fontId="0" fillId="88" borderId="169" xfId="0" applyFill="1" applyBorder="1" applyAlignment="1">
      <alignment horizontal="center" vertical="center"/>
    </xf>
    <xf numFmtId="0" fontId="0" fillId="88" borderId="154" xfId="0" applyFill="1" applyBorder="1" applyAlignment="1">
      <alignment horizontal="center" vertical="center"/>
    </xf>
    <xf numFmtId="0" fontId="0" fillId="92" borderId="177" xfId="0" applyFill="1" applyBorder="1" applyAlignment="1">
      <alignment horizontal="center" vertical="center"/>
    </xf>
    <xf numFmtId="0" fontId="0" fillId="92" borderId="155" xfId="0" applyFill="1" applyBorder="1" applyAlignment="1">
      <alignment horizontal="center" vertical="center"/>
    </xf>
    <xf numFmtId="1" fontId="33" fillId="92" borderId="183" xfId="0" applyNumberFormat="1" applyFont="1" applyFill="1" applyBorder="1" applyAlignment="1">
      <alignment horizontal="center" vertical="center"/>
    </xf>
    <xf numFmtId="1" fontId="33" fillId="92" borderId="182" xfId="0" applyNumberFormat="1" applyFont="1" applyFill="1" applyBorder="1" applyAlignment="1">
      <alignment horizontal="center" vertical="center"/>
    </xf>
    <xf numFmtId="0" fontId="0" fillId="88" borderId="174" xfId="0" applyFill="1" applyBorder="1" applyAlignment="1">
      <alignment horizontal="center" vertical="center" wrapText="1"/>
    </xf>
    <xf numFmtId="0" fontId="0" fillId="88" borderId="181" xfId="0" applyFill="1" applyBorder="1" applyAlignment="1">
      <alignment horizontal="center" vertical="center" wrapText="1"/>
    </xf>
    <xf numFmtId="0" fontId="0" fillId="88" borderId="158" xfId="0" applyFill="1" applyBorder="1" applyAlignment="1">
      <alignment horizontal="right" vertical="center"/>
    </xf>
    <xf numFmtId="0" fontId="0" fillId="88" borderId="164" xfId="0" applyFill="1" applyBorder="1" applyAlignment="1">
      <alignment horizontal="right" vertical="center"/>
    </xf>
    <xf numFmtId="0" fontId="8" fillId="92" borderId="169" xfId="0" applyFont="1" applyFill="1" applyBorder="1" applyAlignment="1">
      <alignment horizontal="center" vertical="center"/>
    </xf>
    <xf numFmtId="0" fontId="4" fillId="92" borderId="154" xfId="0" applyFont="1" applyFill="1" applyBorder="1" applyAlignment="1">
      <alignment horizontal="center" vertical="center"/>
    </xf>
    <xf numFmtId="0" fontId="0" fillId="92" borderId="169" xfId="0" applyFill="1" applyBorder="1" applyAlignment="1">
      <alignment horizontal="center" vertical="center" wrapText="1"/>
    </xf>
    <xf numFmtId="0" fontId="0" fillId="92" borderId="154" xfId="0" applyFill="1" applyBorder="1" applyAlignment="1">
      <alignment horizontal="center" vertical="center" wrapText="1"/>
    </xf>
    <xf numFmtId="1" fontId="32" fillId="0" borderId="183" xfId="0" applyNumberFormat="1" applyFont="1" applyFill="1" applyBorder="1" applyAlignment="1">
      <alignment horizontal="center" vertical="center"/>
    </xf>
    <xf numFmtId="1" fontId="33" fillId="0" borderId="182" xfId="0" applyNumberFormat="1" applyFont="1" applyFill="1" applyBorder="1" applyAlignment="1">
      <alignment horizontal="center" vertical="center"/>
    </xf>
    <xf numFmtId="0" fontId="0" fillId="91" borderId="203" xfId="0" applyFill="1" applyBorder="1" applyAlignment="1">
      <alignment horizontal="center" vertical="center"/>
    </xf>
    <xf numFmtId="0" fontId="0" fillId="91" borderId="202" xfId="0" applyFill="1" applyBorder="1" applyAlignment="1">
      <alignment horizontal="center" vertical="center"/>
    </xf>
    <xf numFmtId="0" fontId="0" fillId="92" borderId="169" xfId="0" applyFill="1" applyBorder="1" applyAlignment="1">
      <alignment horizontal="center" vertical="center"/>
    </xf>
    <xf numFmtId="0" fontId="0" fillId="92" borderId="154" xfId="0" applyFill="1" applyBorder="1" applyAlignment="1">
      <alignment horizontal="center" vertical="center"/>
    </xf>
    <xf numFmtId="1" fontId="32" fillId="92" borderId="161" xfId="0" applyNumberFormat="1" applyFont="1" applyFill="1" applyBorder="1" applyAlignment="1">
      <alignment horizontal="center" vertical="center"/>
    </xf>
    <xf numFmtId="1" fontId="32" fillId="92" borderId="160" xfId="0" applyNumberFormat="1" applyFont="1" applyFill="1" applyBorder="1" applyAlignment="1">
      <alignment horizontal="center" vertical="center"/>
    </xf>
    <xf numFmtId="0" fontId="0" fillId="7" borderId="19" xfId="0" applyFill="1" applyBorder="1" applyAlignment="1">
      <alignment horizontal="center" vertical="center"/>
    </xf>
    <xf numFmtId="0" fontId="0" fillId="7" borderId="27" xfId="0" applyFill="1" applyBorder="1" applyAlignment="1">
      <alignment horizontal="center" vertical="center"/>
    </xf>
    <xf numFmtId="0" fontId="0" fillId="7" borderId="49" xfId="0" applyFill="1" applyBorder="1" applyAlignment="1">
      <alignment horizontal="center" vertical="center"/>
    </xf>
    <xf numFmtId="0" fontId="0" fillId="0" borderId="201" xfId="0" applyFill="1" applyBorder="1" applyAlignment="1">
      <alignment horizontal="center" vertical="center"/>
    </xf>
    <xf numFmtId="0" fontId="0" fillId="0" borderId="200" xfId="0" applyFill="1" applyBorder="1" applyAlignment="1">
      <alignment horizontal="center" vertical="center"/>
    </xf>
    <xf numFmtId="0" fontId="0" fillId="92" borderId="196" xfId="0" applyFill="1" applyBorder="1" applyAlignment="1">
      <alignment horizontal="center" vertical="center"/>
    </xf>
    <xf numFmtId="0" fontId="0" fillId="92" borderId="152" xfId="0" applyFill="1" applyBorder="1" applyAlignment="1">
      <alignment horizontal="center" vertical="center"/>
    </xf>
    <xf numFmtId="0" fontId="0" fillId="0" borderId="98" xfId="0" applyBorder="1"/>
    <xf numFmtId="0" fontId="0" fillId="0" borderId="18" xfId="0" applyBorder="1"/>
    <xf numFmtId="0" fontId="8" fillId="0" borderId="55" xfId="0" applyFont="1" applyBorder="1" applyAlignment="1">
      <alignment horizontal="center" wrapText="1"/>
    </xf>
    <xf numFmtId="0" fontId="8" fillId="0" borderId="57" xfId="0" applyFont="1" applyBorder="1" applyAlignment="1">
      <alignment horizontal="center" wrapText="1"/>
    </xf>
    <xf numFmtId="0" fontId="8" fillId="0" borderId="58" xfId="0" applyFont="1" applyBorder="1" applyAlignment="1">
      <alignment horizontal="center" wrapText="1"/>
    </xf>
    <xf numFmtId="0" fontId="0" fillId="7" borderId="5" xfId="0" applyFill="1" applyBorder="1" applyAlignment="1">
      <alignment horizontal="center"/>
    </xf>
    <xf numFmtId="0" fontId="0" fillId="7" borderId="225" xfId="0" applyFill="1" applyBorder="1" applyAlignment="1">
      <alignment horizontal="center"/>
    </xf>
    <xf numFmtId="0" fontId="0" fillId="0" borderId="224" xfId="0" applyBorder="1" applyAlignment="1">
      <alignment horizontal="center"/>
    </xf>
    <xf numFmtId="0" fontId="0" fillId="0" borderId="223" xfId="0" applyBorder="1" applyAlignment="1">
      <alignment horizontal="center"/>
    </xf>
    <xf numFmtId="0" fontId="0" fillId="0" borderId="222" xfId="0" applyBorder="1" applyAlignment="1"/>
    <xf numFmtId="0" fontId="0" fillId="0" borderId="221" xfId="0" applyBorder="1" applyAlignment="1"/>
    <xf numFmtId="0" fontId="0" fillId="0" borderId="220" xfId="0" applyBorder="1" applyAlignment="1"/>
    <xf numFmtId="0" fontId="0" fillId="9" borderId="8" xfId="0" applyFill="1" applyBorder="1" applyAlignment="1">
      <alignment horizontal="center"/>
    </xf>
    <xf numFmtId="0" fontId="0" fillId="9" borderId="135" xfId="0" applyFill="1" applyBorder="1" applyAlignment="1">
      <alignment horizontal="center"/>
    </xf>
    <xf numFmtId="0" fontId="0" fillId="0" borderId="213" xfId="0" applyBorder="1" applyAlignment="1">
      <alignment horizontal="left"/>
    </xf>
    <xf numFmtId="0" fontId="0" fillId="0" borderId="212" xfId="0" applyBorder="1" applyAlignment="1">
      <alignment horizontal="left"/>
    </xf>
    <xf numFmtId="0" fontId="0" fillId="0" borderId="211" xfId="0" applyBorder="1" applyAlignment="1">
      <alignment horizontal="left"/>
    </xf>
    <xf numFmtId="0" fontId="0" fillId="10" borderId="17" xfId="0" applyFill="1" applyBorder="1" applyAlignment="1">
      <alignment horizontal="center"/>
    </xf>
    <xf numFmtId="0" fontId="0" fillId="10" borderId="214" xfId="0" applyFill="1" applyBorder="1" applyAlignment="1">
      <alignment horizontal="center"/>
    </xf>
    <xf numFmtId="0" fontId="0" fillId="0" borderId="210" xfId="0" applyBorder="1" applyAlignment="1">
      <alignment horizontal="left"/>
    </xf>
    <xf numFmtId="0" fontId="0" fillId="0" borderId="209" xfId="0" applyBorder="1" applyAlignment="1">
      <alignment horizontal="left"/>
    </xf>
    <xf numFmtId="0" fontId="0" fillId="0" borderId="208" xfId="0" applyBorder="1" applyAlignment="1">
      <alignment horizontal="left"/>
    </xf>
    <xf numFmtId="0" fontId="0" fillId="8" borderId="8" xfId="0" applyFill="1" applyBorder="1" applyAlignment="1">
      <alignment horizontal="center"/>
    </xf>
    <xf numFmtId="0" fontId="0" fillId="8" borderId="135" xfId="0" applyFill="1" applyBorder="1" applyAlignment="1">
      <alignment horizontal="center"/>
    </xf>
    <xf numFmtId="0" fontId="0" fillId="0" borderId="219" xfId="0" applyBorder="1" applyAlignment="1">
      <alignment horizontal="center"/>
    </xf>
    <xf numFmtId="0" fontId="0" fillId="0" borderId="218" xfId="0" applyBorder="1" applyAlignment="1">
      <alignment horizontal="center"/>
    </xf>
    <xf numFmtId="0" fontId="0" fillId="0" borderId="217" xfId="0" applyBorder="1" applyAlignment="1"/>
    <xf numFmtId="0" fontId="0" fillId="0" borderId="216" xfId="0" applyBorder="1" applyAlignment="1"/>
    <xf numFmtId="0" fontId="0" fillId="0" borderId="215" xfId="0" applyBorder="1" applyAlignment="1"/>
    <xf numFmtId="0" fontId="0" fillId="0" borderId="55" xfId="0" applyBorder="1" applyAlignment="1">
      <alignment horizontal="center" vertical="center" wrapText="1"/>
    </xf>
    <xf numFmtId="0" fontId="0" fillId="0" borderId="57" xfId="0" applyBorder="1" applyAlignment="1">
      <alignment horizontal="center" vertical="center"/>
    </xf>
    <xf numFmtId="0" fontId="0" fillId="0" borderId="58" xfId="0" applyBorder="1" applyAlignment="1">
      <alignment horizontal="center" vertical="center"/>
    </xf>
    <xf numFmtId="0" fontId="0" fillId="3" borderId="5" xfId="0" applyFill="1" applyBorder="1"/>
    <xf numFmtId="0" fontId="0" fillId="3" borderId="17" xfId="0" applyFill="1" applyBorder="1"/>
    <xf numFmtId="0" fontId="0" fillId="0" borderId="6" xfId="0" applyBorder="1"/>
    <xf numFmtId="0" fontId="0" fillId="0" borderId="4" xfId="0" applyBorder="1"/>
    <xf numFmtId="0" fontId="0" fillId="3" borderId="6" xfId="0" applyFill="1" applyBorder="1"/>
    <xf numFmtId="0" fontId="0" fillId="3" borderId="4" xfId="0" applyFill="1" applyBorder="1"/>
    <xf numFmtId="0" fontId="32" fillId="0" borderId="213" xfId="0" applyFont="1" applyBorder="1" applyAlignment="1">
      <alignment horizontal="left" vertical="center"/>
    </xf>
    <xf numFmtId="0" fontId="33" fillId="0" borderId="212" xfId="0" applyFont="1" applyBorder="1" applyAlignment="1">
      <alignment horizontal="left" vertical="center"/>
    </xf>
    <xf numFmtId="0" fontId="33" fillId="0" borderId="211" xfId="0" applyFont="1" applyBorder="1" applyAlignment="1">
      <alignment horizontal="left" vertical="center"/>
    </xf>
    <xf numFmtId="0" fontId="33" fillId="0" borderId="210" xfId="0" applyFont="1" applyBorder="1" applyAlignment="1">
      <alignment horizontal="left" vertical="center"/>
    </xf>
    <xf numFmtId="0" fontId="33" fillId="0" borderId="209" xfId="0" applyFont="1" applyBorder="1" applyAlignment="1">
      <alignment horizontal="left" vertical="center"/>
    </xf>
    <xf numFmtId="0" fontId="33" fillId="0" borderId="208" xfId="0" applyFont="1" applyBorder="1" applyAlignment="1">
      <alignment horizontal="left" vertical="center"/>
    </xf>
    <xf numFmtId="0" fontId="0" fillId="88" borderId="197" xfId="0" applyFill="1" applyBorder="1" applyAlignment="1">
      <alignment horizontal="center" vertical="center"/>
    </xf>
    <xf numFmtId="0" fontId="0" fillId="88" borderId="159" xfId="0" applyFill="1" applyBorder="1" applyAlignment="1">
      <alignment horizontal="center" vertical="center"/>
    </xf>
    <xf numFmtId="0" fontId="7" fillId="0" borderId="207" xfId="0" applyFont="1" applyBorder="1" applyAlignment="1">
      <alignment horizontal="left"/>
    </xf>
    <xf numFmtId="0" fontId="7" fillId="0" borderId="206" xfId="0" applyFont="1" applyBorder="1" applyAlignment="1">
      <alignment horizontal="left"/>
    </xf>
    <xf numFmtId="0" fontId="7" fillId="0" borderId="205" xfId="0" applyFont="1" applyBorder="1" applyAlignment="1">
      <alignment horizontal="left"/>
    </xf>
    <xf numFmtId="0" fontId="8" fillId="0" borderId="204" xfId="0" applyFont="1" applyBorder="1" applyAlignment="1">
      <alignment horizontal="center"/>
    </xf>
    <xf numFmtId="0" fontId="8" fillId="0" borderId="55" xfId="0" applyFont="1" applyBorder="1" applyAlignment="1">
      <alignment horizontal="center" vertical="center"/>
    </xf>
    <xf numFmtId="0" fontId="4" fillId="0" borderId="57" xfId="0" applyFont="1" applyBorder="1" applyAlignment="1">
      <alignment horizontal="center" vertical="center"/>
    </xf>
    <xf numFmtId="0" fontId="4" fillId="0" borderId="58" xfId="0" applyFont="1" applyBorder="1" applyAlignment="1">
      <alignment horizontal="center" vertical="center"/>
    </xf>
    <xf numFmtId="0" fontId="0" fillId="88" borderId="181" xfId="0" applyFill="1" applyBorder="1" applyAlignment="1">
      <alignment horizontal="center" vertical="center"/>
    </xf>
    <xf numFmtId="1" fontId="32" fillId="0" borderId="161" xfId="0" applyNumberFormat="1" applyFont="1" applyFill="1" applyBorder="1" applyAlignment="1">
      <alignment horizontal="center" vertical="center"/>
    </xf>
    <xf numFmtId="1" fontId="32" fillId="0" borderId="160" xfId="0" applyNumberFormat="1" applyFont="1" applyFill="1" applyBorder="1" applyAlignment="1">
      <alignment horizontal="center" vertical="center"/>
    </xf>
    <xf numFmtId="0" fontId="0" fillId="7" borderId="55" xfId="0" applyFill="1" applyBorder="1" applyAlignment="1">
      <alignment horizontal="center" vertical="center"/>
    </xf>
    <xf numFmtId="0" fontId="0" fillId="7" borderId="58" xfId="0" applyFill="1" applyBorder="1" applyAlignment="1">
      <alignment horizontal="center" vertical="center"/>
    </xf>
  </cellXfs>
  <cellStyles count="1">
    <cellStyle name="標準" xfId="0" builtinId="0"/>
  </cellStyles>
  <dxfs count="2">
    <dxf>
      <font>
        <color theme="2"/>
      </font>
    </dxf>
    <dxf>
      <font>
        <color rgb="FFFF0000"/>
      </font>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ユーザー定義 1">
      <a:dk1>
        <a:sysClr val="windowText" lastClr="000000"/>
      </a:dk1>
      <a:lt1>
        <a:sysClr val="window" lastClr="FFFFFF"/>
      </a:lt1>
      <a:dk2>
        <a:srgbClr val="DDD9C4"/>
      </a:dk2>
      <a:lt2>
        <a:srgbClr val="DCDFDB"/>
      </a:lt2>
      <a:accent1>
        <a:srgbClr val="DCE6F1"/>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461"/>
  <sheetViews>
    <sheetView showGridLines="0" showZeros="0" tabSelected="1" zoomScaleNormal="100" workbookViewId="0">
      <selection activeCell="C3" sqref="C3"/>
    </sheetView>
  </sheetViews>
  <sheetFormatPr defaultColWidth="4.625" defaultRowHeight="13.5"/>
  <cols>
    <col min="1" max="2" width="2.25" style="1088" customWidth="1"/>
    <col min="3" max="3" width="4.625" style="1088" customWidth="1"/>
    <col min="4" max="4" width="7.5" style="614" customWidth="1"/>
    <col min="5" max="5" width="4.625" style="1088" customWidth="1"/>
    <col min="6" max="6" width="18.875" style="1088" customWidth="1"/>
    <col min="7" max="7" width="4.625" style="613" customWidth="1"/>
    <col min="8" max="10" width="4.625" style="1088" customWidth="1"/>
    <col min="11" max="11" width="7.5" style="1088" customWidth="1"/>
    <col min="12" max="12" width="4.625" style="1088" customWidth="1"/>
    <col min="13" max="13" width="18.375" style="1088" customWidth="1"/>
    <col min="14" max="17" width="4.625" style="1088" customWidth="1"/>
    <col min="18" max="18" width="7.5" style="1088" customWidth="1"/>
    <col min="19" max="19" width="15.625" style="1088" customWidth="1"/>
    <col min="20" max="21" width="4.625" style="1088" customWidth="1"/>
    <col min="22" max="22" width="7.5" style="1088" customWidth="1"/>
    <col min="23" max="23" width="4.625" style="1088" customWidth="1"/>
    <col min="24" max="24" width="19.125" style="1088" customWidth="1"/>
    <col min="25" max="28" width="4.625" style="1088" customWidth="1"/>
    <col min="29" max="29" width="2.25" style="1088" customWidth="1"/>
    <col min="30" max="16384" width="4.625" style="1088"/>
  </cols>
  <sheetData>
    <row r="2" spans="1:29" ht="27" customHeight="1" thickBot="1">
      <c r="A2" s="920"/>
      <c r="B2" s="1122" t="s">
        <v>570</v>
      </c>
      <c r="C2" s="1122"/>
      <c r="D2" s="1122"/>
      <c r="E2" s="1122"/>
      <c r="F2" s="1122"/>
      <c r="G2" s="1122"/>
      <c r="H2" s="1122"/>
      <c r="I2" s="1122"/>
      <c r="J2" s="1122"/>
      <c r="K2" s="1122"/>
      <c r="L2" s="1122"/>
      <c r="M2" s="1122"/>
      <c r="N2" s="1122"/>
      <c r="O2" s="1122"/>
      <c r="P2" s="1122"/>
      <c r="Q2" s="1122"/>
      <c r="R2" s="1122"/>
      <c r="S2" s="1122"/>
      <c r="T2" s="1122"/>
      <c r="U2" s="1122"/>
      <c r="V2" s="1122"/>
      <c r="W2" s="1122"/>
      <c r="X2" s="1122"/>
      <c r="Y2" s="1122"/>
      <c r="Z2" s="1122"/>
      <c r="AA2" s="1122"/>
      <c r="AB2" s="1122"/>
      <c r="AC2" s="613"/>
    </row>
    <row r="3" spans="1:29" s="884" customFormat="1">
      <c r="A3" s="920"/>
      <c r="B3" s="1083" t="s">
        <v>571</v>
      </c>
      <c r="C3" s="921"/>
      <c r="D3" s="922" t="s">
        <v>572</v>
      </c>
      <c r="E3" s="923" t="s">
        <v>573</v>
      </c>
      <c r="F3" s="924"/>
      <c r="G3" s="1061" t="s">
        <v>574</v>
      </c>
      <c r="H3" s="1071" t="s">
        <v>575</v>
      </c>
      <c r="I3" s="1161" t="s">
        <v>576</v>
      </c>
      <c r="J3" s="1162"/>
      <c r="K3" s="925"/>
      <c r="L3" s="923" t="s">
        <v>573</v>
      </c>
      <c r="M3" s="924"/>
      <c r="N3" s="1061" t="s">
        <v>574</v>
      </c>
      <c r="O3" s="1071" t="s">
        <v>575</v>
      </c>
      <c r="P3" s="1161" t="s">
        <v>576</v>
      </c>
      <c r="Q3" s="1162"/>
      <c r="R3" s="926"/>
      <c r="S3" s="924"/>
      <c r="T3" s="1161" t="s">
        <v>576</v>
      </c>
      <c r="U3" s="1162"/>
      <c r="V3" s="926"/>
      <c r="W3" s="923" t="s">
        <v>573</v>
      </c>
      <c r="X3" s="924"/>
      <c r="Y3" s="1061" t="s">
        <v>574</v>
      </c>
      <c r="Z3" s="1071" t="s">
        <v>575</v>
      </c>
      <c r="AA3" s="1161" t="s">
        <v>576</v>
      </c>
      <c r="AB3" s="1162"/>
      <c r="AC3" s="613"/>
    </row>
    <row r="4" spans="1:29" s="884" customFormat="1" ht="13.5" customHeight="1">
      <c r="A4" s="920"/>
      <c r="B4" s="1084" t="s">
        <v>577</v>
      </c>
      <c r="C4" s="921"/>
      <c r="D4" s="1129" t="s">
        <v>578</v>
      </c>
      <c r="E4" s="927"/>
      <c r="F4" s="928" t="s">
        <v>893</v>
      </c>
      <c r="G4" s="1062">
        <f>H4-30+(I4+J4)*0.7</f>
        <v>85</v>
      </c>
      <c r="H4" s="1072">
        <f t="shared" ref="H4:H67" si="0">H238+(G121*$C$3+H121*$C$4)/100</f>
        <v>115</v>
      </c>
      <c r="I4" s="929"/>
      <c r="J4" s="930"/>
      <c r="K4" s="1132" t="s">
        <v>579</v>
      </c>
      <c r="L4" s="931"/>
      <c r="M4" s="932" t="s">
        <v>895</v>
      </c>
      <c r="N4" s="1067">
        <f t="shared" ref="N4:N45" si="1">O4-30+(P4+Q4)*0.7</f>
        <v>180</v>
      </c>
      <c r="O4" s="1077">
        <f t="shared" ref="O4:O67" si="2">O238+(N121*$C$3+O121*$C$4)/100</f>
        <v>210</v>
      </c>
      <c r="P4" s="933"/>
      <c r="Q4" s="934"/>
      <c r="R4" s="1135" t="s">
        <v>580</v>
      </c>
      <c r="S4" s="935" t="s">
        <v>581</v>
      </c>
      <c r="T4" s="936">
        <f t="shared" ref="T4:T5" si="3">T238+T121*$C$6/100</f>
        <v>250</v>
      </c>
      <c r="U4" s="937"/>
      <c r="V4" s="1137" t="s">
        <v>582</v>
      </c>
      <c r="W4" s="938"/>
      <c r="X4" s="939" t="s">
        <v>896</v>
      </c>
      <c r="Y4" s="1068">
        <f t="shared" ref="Y4:Y67" si="4">Z4-30+(AA4+AB4)*0.7</f>
        <v>90</v>
      </c>
      <c r="Z4" s="1078">
        <f t="shared" ref="Z4:Z67" si="5">Z238+(Y121*$C$3+Z121*$C$4)/100</f>
        <v>120</v>
      </c>
      <c r="AA4" s="933"/>
      <c r="AB4" s="940"/>
      <c r="AC4" s="613"/>
    </row>
    <row r="5" spans="1:29" s="884" customFormat="1">
      <c r="A5" s="920"/>
      <c r="B5" s="941" t="s">
        <v>583</v>
      </c>
      <c r="C5" s="921"/>
      <c r="D5" s="1130"/>
      <c r="E5" s="942"/>
      <c r="F5" s="943" t="s">
        <v>898</v>
      </c>
      <c r="G5" s="1063">
        <f t="shared" ref="G5:G68" si="6">H5-30+(I5+J5)*0.7</f>
        <v>50</v>
      </c>
      <c r="H5" s="1073">
        <f t="shared" si="0"/>
        <v>80</v>
      </c>
      <c r="I5" s="944"/>
      <c r="J5" s="945"/>
      <c r="K5" s="1133"/>
      <c r="L5" s="942"/>
      <c r="M5" s="946" t="s">
        <v>900</v>
      </c>
      <c r="N5" s="1063">
        <f t="shared" si="1"/>
        <v>210</v>
      </c>
      <c r="O5" s="1073">
        <f t="shared" si="2"/>
        <v>240</v>
      </c>
      <c r="P5" s="947"/>
      <c r="Q5" s="945"/>
      <c r="R5" s="1136"/>
      <c r="S5" s="948" t="s">
        <v>584</v>
      </c>
      <c r="T5" s="949">
        <f t="shared" si="3"/>
        <v>300</v>
      </c>
      <c r="U5" s="950"/>
      <c r="V5" s="1138"/>
      <c r="W5" s="951"/>
      <c r="X5" s="946" t="s">
        <v>901</v>
      </c>
      <c r="Y5" s="1063">
        <f t="shared" si="4"/>
        <v>70</v>
      </c>
      <c r="Z5" s="1073">
        <f t="shared" si="5"/>
        <v>100</v>
      </c>
      <c r="AA5" s="947"/>
      <c r="AB5" s="952"/>
      <c r="AC5" s="613"/>
    </row>
    <row r="6" spans="1:29" s="884" customFormat="1">
      <c r="A6" s="920"/>
      <c r="B6" s="953" t="s">
        <v>585</v>
      </c>
      <c r="C6" s="921"/>
      <c r="D6" s="1130"/>
      <c r="E6" s="954">
        <f>E240+E123*$C$10/100</f>
        <v>100</v>
      </c>
      <c r="F6" s="955" t="s">
        <v>586</v>
      </c>
      <c r="G6" s="1063">
        <f t="shared" si="6"/>
        <v>100</v>
      </c>
      <c r="H6" s="1073">
        <f t="shared" si="0"/>
        <v>130</v>
      </c>
      <c r="I6" s="944"/>
      <c r="J6" s="945"/>
      <c r="K6" s="1133"/>
      <c r="L6" s="954">
        <f>L240+L123*$C$10/100</f>
        <v>120</v>
      </c>
      <c r="M6" s="955" t="s">
        <v>903</v>
      </c>
      <c r="N6" s="1063">
        <f t="shared" si="1"/>
        <v>190</v>
      </c>
      <c r="O6" s="1073">
        <f t="shared" si="2"/>
        <v>220</v>
      </c>
      <c r="P6" s="947"/>
      <c r="Q6" s="945"/>
      <c r="R6" s="1140" t="s">
        <v>587</v>
      </c>
      <c r="S6" s="956" t="s">
        <v>904</v>
      </c>
      <c r="T6" s="957">
        <f t="shared" ref="T6:T23" si="7">T240+T123*$C$5/100</f>
        <v>180</v>
      </c>
      <c r="U6" s="958"/>
      <c r="V6" s="1138"/>
      <c r="W6" s="951"/>
      <c r="X6" s="946" t="s">
        <v>905</v>
      </c>
      <c r="Y6" s="1063">
        <f t="shared" si="4"/>
        <v>90</v>
      </c>
      <c r="Z6" s="1073">
        <f t="shared" si="5"/>
        <v>120</v>
      </c>
      <c r="AA6" s="947"/>
      <c r="AB6" s="952"/>
      <c r="AC6" s="613"/>
    </row>
    <row r="7" spans="1:29" s="884" customFormat="1">
      <c r="A7" s="920"/>
      <c r="B7" s="959" t="s">
        <v>588</v>
      </c>
      <c r="C7" s="921"/>
      <c r="D7" s="1130"/>
      <c r="E7" s="942"/>
      <c r="F7" s="943" t="s">
        <v>589</v>
      </c>
      <c r="G7" s="1063">
        <f t="shared" si="6"/>
        <v>90</v>
      </c>
      <c r="H7" s="1073">
        <f t="shared" si="0"/>
        <v>120</v>
      </c>
      <c r="I7" s="944"/>
      <c r="J7" s="945"/>
      <c r="K7" s="1133"/>
      <c r="L7" s="942"/>
      <c r="M7" s="946" t="s">
        <v>590</v>
      </c>
      <c r="N7" s="1063">
        <f t="shared" si="1"/>
        <v>250</v>
      </c>
      <c r="O7" s="1073">
        <f t="shared" si="2"/>
        <v>280</v>
      </c>
      <c r="P7" s="947"/>
      <c r="Q7" s="945"/>
      <c r="R7" s="1141"/>
      <c r="S7" s="956" t="s">
        <v>591</v>
      </c>
      <c r="T7" s="960">
        <f t="shared" si="7"/>
        <v>100</v>
      </c>
      <c r="U7" s="961"/>
      <c r="V7" s="1138"/>
      <c r="W7" s="951"/>
      <c r="X7" s="946" t="s">
        <v>592</v>
      </c>
      <c r="Y7" s="1063">
        <f t="shared" si="4"/>
        <v>70</v>
      </c>
      <c r="Z7" s="1073">
        <f t="shared" si="5"/>
        <v>100</v>
      </c>
      <c r="AA7" s="947"/>
      <c r="AB7" s="952"/>
      <c r="AC7" s="613"/>
    </row>
    <row r="8" spans="1:29" s="884" customFormat="1">
      <c r="A8" s="920"/>
      <c r="B8" s="962" t="s">
        <v>593</v>
      </c>
      <c r="C8" s="921"/>
      <c r="D8" s="1130"/>
      <c r="E8" s="942"/>
      <c r="F8" s="943" t="s">
        <v>594</v>
      </c>
      <c r="G8" s="1063">
        <f t="shared" si="6"/>
        <v>128</v>
      </c>
      <c r="H8" s="1073">
        <f t="shared" si="0"/>
        <v>158</v>
      </c>
      <c r="I8" s="944"/>
      <c r="J8" s="945"/>
      <c r="K8" s="1133"/>
      <c r="L8" s="942"/>
      <c r="M8" s="946" t="s">
        <v>595</v>
      </c>
      <c r="N8" s="1063">
        <f t="shared" si="1"/>
        <v>220</v>
      </c>
      <c r="O8" s="1073">
        <f t="shared" si="2"/>
        <v>250</v>
      </c>
      <c r="P8" s="947"/>
      <c r="Q8" s="945"/>
      <c r="R8" s="1141"/>
      <c r="S8" s="963" t="s">
        <v>596</v>
      </c>
      <c r="T8" s="960">
        <f t="shared" si="7"/>
        <v>180</v>
      </c>
      <c r="U8" s="964">
        <f t="shared" ref="U8:U15" si="8">U242+U125*$C$8/100</f>
        <v>180</v>
      </c>
      <c r="V8" s="1138"/>
      <c r="W8" s="951"/>
      <c r="X8" s="946" t="s">
        <v>597</v>
      </c>
      <c r="Y8" s="1063">
        <f t="shared" si="4"/>
        <v>100</v>
      </c>
      <c r="Z8" s="1073">
        <f t="shared" si="5"/>
        <v>130</v>
      </c>
      <c r="AA8" s="947"/>
      <c r="AB8" s="952"/>
      <c r="AC8" s="613"/>
    </row>
    <row r="9" spans="1:29" s="884" customFormat="1">
      <c r="A9" s="920"/>
      <c r="B9" s="965" t="s">
        <v>598</v>
      </c>
      <c r="C9" s="921"/>
      <c r="D9" s="1130"/>
      <c r="E9" s="942"/>
      <c r="F9" s="943" t="s">
        <v>599</v>
      </c>
      <c r="G9" s="1063">
        <f t="shared" si="6"/>
        <v>90</v>
      </c>
      <c r="H9" s="1073">
        <f t="shared" si="0"/>
        <v>120</v>
      </c>
      <c r="I9" s="944"/>
      <c r="J9" s="945"/>
      <c r="K9" s="1133"/>
      <c r="L9" s="942"/>
      <c r="M9" s="946" t="s">
        <v>600</v>
      </c>
      <c r="N9" s="1063">
        <f t="shared" si="1"/>
        <v>210</v>
      </c>
      <c r="O9" s="1073">
        <f t="shared" si="2"/>
        <v>240</v>
      </c>
      <c r="P9" s="947"/>
      <c r="Q9" s="945"/>
      <c r="R9" s="1141"/>
      <c r="S9" s="963" t="s">
        <v>601</v>
      </c>
      <c r="T9" s="960">
        <f t="shared" si="7"/>
        <v>225</v>
      </c>
      <c r="U9" s="964">
        <f t="shared" si="8"/>
        <v>225</v>
      </c>
      <c r="V9" s="1138"/>
      <c r="W9" s="951"/>
      <c r="X9" s="946" t="s">
        <v>602</v>
      </c>
      <c r="Y9" s="1063">
        <f t="shared" si="4"/>
        <v>55</v>
      </c>
      <c r="Z9" s="1073">
        <f t="shared" si="5"/>
        <v>85</v>
      </c>
      <c r="AA9" s="947"/>
      <c r="AB9" s="952"/>
      <c r="AC9" s="613"/>
    </row>
    <row r="10" spans="1:29" s="884" customFormat="1">
      <c r="A10" s="920"/>
      <c r="B10" s="966" t="s">
        <v>603</v>
      </c>
      <c r="C10" s="921"/>
      <c r="D10" s="1130"/>
      <c r="E10" s="954">
        <f>E244+E127*$C$10/100</f>
        <v>80</v>
      </c>
      <c r="F10" s="955" t="s">
        <v>604</v>
      </c>
      <c r="G10" s="1063">
        <f t="shared" si="6"/>
        <v>75</v>
      </c>
      <c r="H10" s="1073">
        <f t="shared" si="0"/>
        <v>105</v>
      </c>
      <c r="I10" s="944"/>
      <c r="J10" s="945"/>
      <c r="K10" s="1133"/>
      <c r="L10" s="942"/>
      <c r="M10" s="946" t="s">
        <v>605</v>
      </c>
      <c r="N10" s="1063">
        <f t="shared" si="1"/>
        <v>10</v>
      </c>
      <c r="O10" s="1073">
        <f t="shared" si="2"/>
        <v>40</v>
      </c>
      <c r="P10" s="947"/>
      <c r="Q10" s="945"/>
      <c r="R10" s="1141"/>
      <c r="S10" s="967" t="s">
        <v>606</v>
      </c>
      <c r="T10" s="960">
        <f t="shared" si="7"/>
        <v>230</v>
      </c>
      <c r="U10" s="964">
        <f t="shared" si="8"/>
        <v>230</v>
      </c>
      <c r="V10" s="1138"/>
      <c r="W10" s="951"/>
      <c r="X10" s="946" t="s">
        <v>607</v>
      </c>
      <c r="Y10" s="1063">
        <f t="shared" si="4"/>
        <v>40</v>
      </c>
      <c r="Z10" s="1073">
        <f t="shared" si="5"/>
        <v>70</v>
      </c>
      <c r="AA10" s="947"/>
      <c r="AB10" s="952"/>
      <c r="AC10" s="613"/>
    </row>
    <row r="11" spans="1:29" s="884" customFormat="1">
      <c r="A11" s="920"/>
      <c r="B11" s="613"/>
      <c r="C11" s="613"/>
      <c r="D11" s="1130"/>
      <c r="E11" s="942"/>
      <c r="F11" s="943" t="s">
        <v>608</v>
      </c>
      <c r="G11" s="1063">
        <f t="shared" si="6"/>
        <v>120</v>
      </c>
      <c r="H11" s="1073">
        <f t="shared" si="0"/>
        <v>150</v>
      </c>
      <c r="I11" s="944"/>
      <c r="J11" s="945"/>
      <c r="K11" s="1133"/>
      <c r="L11" s="942"/>
      <c r="M11" s="946" t="s">
        <v>609</v>
      </c>
      <c r="N11" s="1063">
        <f t="shared" si="1"/>
        <v>260</v>
      </c>
      <c r="O11" s="1073">
        <f t="shared" si="2"/>
        <v>290</v>
      </c>
      <c r="P11" s="947"/>
      <c r="Q11" s="945"/>
      <c r="R11" s="1141"/>
      <c r="S11" s="968" t="s">
        <v>610</v>
      </c>
      <c r="T11" s="960">
        <f t="shared" si="7"/>
        <v>250</v>
      </c>
      <c r="U11" s="964">
        <f t="shared" si="8"/>
        <v>250</v>
      </c>
      <c r="V11" s="1138"/>
      <c r="W11" s="951"/>
      <c r="X11" s="946" t="s">
        <v>611</v>
      </c>
      <c r="Y11" s="1063">
        <f t="shared" si="4"/>
        <v>60</v>
      </c>
      <c r="Z11" s="1073">
        <f t="shared" si="5"/>
        <v>90</v>
      </c>
      <c r="AA11" s="947"/>
      <c r="AB11" s="952"/>
      <c r="AC11" s="613"/>
    </row>
    <row r="12" spans="1:29" s="884" customFormat="1">
      <c r="A12" s="920"/>
      <c r="B12" s="613"/>
      <c r="C12" s="613"/>
      <c r="D12" s="1130"/>
      <c r="E12" s="969">
        <f>E246+E129*$C$9/100</f>
        <v>100</v>
      </c>
      <c r="F12" s="970" t="s">
        <v>612</v>
      </c>
      <c r="G12" s="1063">
        <f t="shared" si="6"/>
        <v>70</v>
      </c>
      <c r="H12" s="1073">
        <f t="shared" si="0"/>
        <v>100</v>
      </c>
      <c r="I12" s="944"/>
      <c r="J12" s="945"/>
      <c r="K12" s="1133"/>
      <c r="L12" s="942"/>
      <c r="M12" s="968" t="s">
        <v>613</v>
      </c>
      <c r="N12" s="1063">
        <f t="shared" si="1"/>
        <v>245</v>
      </c>
      <c r="O12" s="1073">
        <f t="shared" si="2"/>
        <v>100</v>
      </c>
      <c r="P12" s="971">
        <f>P246+P129*$C$7/100</f>
        <v>90</v>
      </c>
      <c r="Q12" s="964">
        <f>Q246+Q129*$C$8/100</f>
        <v>160</v>
      </c>
      <c r="R12" s="1141"/>
      <c r="S12" s="956" t="s">
        <v>614</v>
      </c>
      <c r="T12" s="960">
        <f t="shared" si="7"/>
        <v>220</v>
      </c>
      <c r="U12" s="964">
        <f t="shared" si="8"/>
        <v>200</v>
      </c>
      <c r="V12" s="1138"/>
      <c r="W12" s="951"/>
      <c r="X12" s="946" t="s">
        <v>615</v>
      </c>
      <c r="Y12" s="1063">
        <f t="shared" si="4"/>
        <v>75</v>
      </c>
      <c r="Z12" s="1073">
        <f t="shared" si="5"/>
        <v>105</v>
      </c>
      <c r="AA12" s="947"/>
      <c r="AB12" s="952"/>
      <c r="AC12" s="613"/>
    </row>
    <row r="13" spans="1:29" s="884" customFormat="1">
      <c r="A13" s="920"/>
      <c r="B13" s="613"/>
      <c r="C13" s="613"/>
      <c r="D13" s="1130"/>
      <c r="E13" s="942"/>
      <c r="F13" s="943" t="s">
        <v>616</v>
      </c>
      <c r="G13" s="1063">
        <f t="shared" si="6"/>
        <v>110</v>
      </c>
      <c r="H13" s="1073">
        <f t="shared" si="0"/>
        <v>140</v>
      </c>
      <c r="I13" s="944"/>
      <c r="J13" s="945"/>
      <c r="K13" s="1133"/>
      <c r="L13" s="954">
        <f>L247+L130*$C$10/100</f>
        <v>100</v>
      </c>
      <c r="M13" s="955" t="s">
        <v>617</v>
      </c>
      <c r="N13" s="1063">
        <f t="shared" si="1"/>
        <v>240</v>
      </c>
      <c r="O13" s="1073">
        <f t="shared" si="2"/>
        <v>270</v>
      </c>
      <c r="P13" s="947"/>
      <c r="Q13" s="945"/>
      <c r="R13" s="1141"/>
      <c r="S13" s="972" t="s">
        <v>618</v>
      </c>
      <c r="T13" s="960">
        <f t="shared" si="7"/>
        <v>190</v>
      </c>
      <c r="U13" s="964">
        <f t="shared" si="8"/>
        <v>230</v>
      </c>
      <c r="V13" s="1138"/>
      <c r="W13" s="951"/>
      <c r="X13" s="946" t="s">
        <v>906</v>
      </c>
      <c r="Y13" s="1063">
        <f t="shared" si="4"/>
        <v>80</v>
      </c>
      <c r="Z13" s="1073">
        <f t="shared" si="5"/>
        <v>110</v>
      </c>
      <c r="AA13" s="947"/>
      <c r="AB13" s="952"/>
      <c r="AC13" s="613"/>
    </row>
    <row r="14" spans="1:29" s="884" customFormat="1">
      <c r="A14" s="920"/>
      <c r="B14" s="613"/>
      <c r="C14" s="613"/>
      <c r="D14" s="1130"/>
      <c r="E14" s="942"/>
      <c r="F14" s="943" t="s">
        <v>619</v>
      </c>
      <c r="G14" s="1063">
        <f t="shared" si="6"/>
        <v>70</v>
      </c>
      <c r="H14" s="1073">
        <f t="shared" si="0"/>
        <v>100</v>
      </c>
      <c r="I14" s="944"/>
      <c r="J14" s="945"/>
      <c r="K14" s="1133"/>
      <c r="L14" s="942"/>
      <c r="M14" s="946" t="s">
        <v>620</v>
      </c>
      <c r="N14" s="1063">
        <f t="shared" si="1"/>
        <v>300</v>
      </c>
      <c r="O14" s="1073">
        <f t="shared" si="2"/>
        <v>330</v>
      </c>
      <c r="P14" s="947"/>
      <c r="Q14" s="945"/>
      <c r="R14" s="1141"/>
      <c r="S14" s="968" t="s">
        <v>621</v>
      </c>
      <c r="T14" s="960">
        <f t="shared" si="7"/>
        <v>205</v>
      </c>
      <c r="U14" s="964">
        <f t="shared" si="8"/>
        <v>205</v>
      </c>
      <c r="V14" s="1138"/>
      <c r="W14" s="951"/>
      <c r="X14" s="946" t="s">
        <v>622</v>
      </c>
      <c r="Y14" s="1063">
        <f t="shared" si="4"/>
        <v>65</v>
      </c>
      <c r="Z14" s="1073">
        <f t="shared" si="5"/>
        <v>95</v>
      </c>
      <c r="AA14" s="947"/>
      <c r="AB14" s="952"/>
      <c r="AC14" s="613"/>
    </row>
    <row r="15" spans="1:29" s="884" customFormat="1">
      <c r="A15" s="920"/>
      <c r="B15" s="613"/>
      <c r="C15" s="613"/>
      <c r="D15" s="1130"/>
      <c r="E15" s="942"/>
      <c r="F15" s="943" t="s">
        <v>623</v>
      </c>
      <c r="G15" s="1063">
        <f t="shared" si="6"/>
        <v>40</v>
      </c>
      <c r="H15" s="1073">
        <f t="shared" si="0"/>
        <v>70</v>
      </c>
      <c r="I15" s="944"/>
      <c r="J15" s="945"/>
      <c r="K15" s="1134"/>
      <c r="L15" s="973"/>
      <c r="M15" s="974" t="s">
        <v>624</v>
      </c>
      <c r="N15" s="1069">
        <f t="shared" si="1"/>
        <v>260</v>
      </c>
      <c r="O15" s="1079">
        <f t="shared" si="2"/>
        <v>290</v>
      </c>
      <c r="P15" s="975"/>
      <c r="Q15" s="976"/>
      <c r="R15" s="1141"/>
      <c r="S15" s="968" t="s">
        <v>625</v>
      </c>
      <c r="T15" s="960">
        <f t="shared" si="7"/>
        <v>190</v>
      </c>
      <c r="U15" s="964">
        <f t="shared" si="8"/>
        <v>190</v>
      </c>
      <c r="V15" s="1138"/>
      <c r="W15" s="951"/>
      <c r="X15" s="977" t="s">
        <v>626</v>
      </c>
      <c r="Y15" s="1063">
        <f t="shared" si="4"/>
        <v>55</v>
      </c>
      <c r="Z15" s="1073">
        <f t="shared" si="5"/>
        <v>50</v>
      </c>
      <c r="AA15" s="971">
        <f t="shared" ref="AA15" si="9">AA249+AA132*$C$7/100</f>
        <v>50</v>
      </c>
      <c r="AB15" s="952"/>
      <c r="AC15" s="613"/>
    </row>
    <row r="16" spans="1:29" s="884" customFormat="1">
      <c r="A16" s="920"/>
      <c r="B16" s="613"/>
      <c r="C16" s="613"/>
      <c r="D16" s="1131"/>
      <c r="E16" s="978"/>
      <c r="F16" s="979" t="s">
        <v>627</v>
      </c>
      <c r="G16" s="1064">
        <f t="shared" si="6"/>
        <v>103</v>
      </c>
      <c r="H16" s="1074">
        <f t="shared" si="0"/>
        <v>70</v>
      </c>
      <c r="I16" s="980">
        <f>I250+I133*$C$5/100</f>
        <v>90</v>
      </c>
      <c r="J16" s="981"/>
      <c r="K16" s="1143" t="s">
        <v>628</v>
      </c>
      <c r="L16" s="931"/>
      <c r="M16" s="939" t="s">
        <v>908</v>
      </c>
      <c r="N16" s="1068">
        <f t="shared" si="1"/>
        <v>330</v>
      </c>
      <c r="O16" s="1078">
        <f t="shared" si="2"/>
        <v>360</v>
      </c>
      <c r="P16" s="982"/>
      <c r="Q16" s="983"/>
      <c r="R16" s="1141"/>
      <c r="S16" s="956" t="s">
        <v>629</v>
      </c>
      <c r="T16" s="960">
        <f t="shared" si="7"/>
        <v>270</v>
      </c>
      <c r="U16" s="952"/>
      <c r="V16" s="1138"/>
      <c r="W16" s="951"/>
      <c r="X16" s="984" t="s">
        <v>909</v>
      </c>
      <c r="Y16" s="1063">
        <f t="shared" si="4"/>
        <v>57</v>
      </c>
      <c r="Z16" s="1073">
        <f t="shared" si="5"/>
        <v>45</v>
      </c>
      <c r="AA16" s="985">
        <f>AA250+AA133*$C$5/100</f>
        <v>60</v>
      </c>
      <c r="AB16" s="952"/>
      <c r="AC16" s="613"/>
    </row>
    <row r="17" spans="1:29">
      <c r="A17" s="920"/>
      <c r="B17" s="613"/>
      <c r="C17" s="613"/>
      <c r="D17" s="1123" t="s">
        <v>630</v>
      </c>
      <c r="E17" s="986"/>
      <c r="F17" s="987" t="s">
        <v>911</v>
      </c>
      <c r="G17" s="1065">
        <f t="shared" si="6"/>
        <v>170</v>
      </c>
      <c r="H17" s="1075">
        <f t="shared" si="0"/>
        <v>200</v>
      </c>
      <c r="I17" s="988"/>
      <c r="J17" s="989"/>
      <c r="K17" s="1144"/>
      <c r="L17" s="942"/>
      <c r="M17" s="946" t="s">
        <v>913</v>
      </c>
      <c r="N17" s="1063">
        <f t="shared" si="1"/>
        <v>390</v>
      </c>
      <c r="O17" s="1073">
        <f t="shared" si="2"/>
        <v>420</v>
      </c>
      <c r="P17" s="947"/>
      <c r="Q17" s="945"/>
      <c r="R17" s="1141"/>
      <c r="S17" s="968" t="s">
        <v>631</v>
      </c>
      <c r="T17" s="960">
        <f t="shared" si="7"/>
        <v>160</v>
      </c>
      <c r="U17" s="964">
        <f t="shared" ref="U17:U37" si="10">U251+U134*$C$8/100</f>
        <v>290</v>
      </c>
      <c r="V17" s="1138"/>
      <c r="W17" s="951"/>
      <c r="X17" s="990" t="s">
        <v>632</v>
      </c>
      <c r="Y17" s="1063">
        <f t="shared" si="4"/>
        <v>33</v>
      </c>
      <c r="Z17" s="1073">
        <f t="shared" si="5"/>
        <v>35</v>
      </c>
      <c r="AA17" s="991">
        <f>AA251+AA134*$C$6/100</f>
        <v>40</v>
      </c>
      <c r="AB17" s="952"/>
      <c r="AC17" s="613"/>
    </row>
    <row r="18" spans="1:29">
      <c r="A18" s="920"/>
      <c r="B18" s="613"/>
      <c r="C18" s="613"/>
      <c r="D18" s="1124"/>
      <c r="E18" s="942"/>
      <c r="F18" s="943" t="s">
        <v>915</v>
      </c>
      <c r="G18" s="1063">
        <f t="shared" si="6"/>
        <v>195</v>
      </c>
      <c r="H18" s="1073">
        <f t="shared" si="0"/>
        <v>225</v>
      </c>
      <c r="I18" s="944"/>
      <c r="J18" s="945"/>
      <c r="K18" s="1144"/>
      <c r="L18" s="942"/>
      <c r="M18" s="946" t="s">
        <v>917</v>
      </c>
      <c r="N18" s="1063">
        <f t="shared" si="1"/>
        <v>270</v>
      </c>
      <c r="O18" s="1073">
        <f t="shared" si="2"/>
        <v>300</v>
      </c>
      <c r="P18" s="947"/>
      <c r="Q18" s="945"/>
      <c r="R18" s="1141"/>
      <c r="S18" s="968" t="s">
        <v>633</v>
      </c>
      <c r="T18" s="960">
        <f t="shared" si="7"/>
        <v>210</v>
      </c>
      <c r="U18" s="964">
        <f t="shared" si="10"/>
        <v>250</v>
      </c>
      <c r="V18" s="1138"/>
      <c r="W18" s="951"/>
      <c r="X18" s="946" t="s">
        <v>634</v>
      </c>
      <c r="Y18" s="1063">
        <f t="shared" si="4"/>
        <v>75</v>
      </c>
      <c r="Z18" s="1073">
        <f t="shared" si="5"/>
        <v>105</v>
      </c>
      <c r="AA18" s="947"/>
      <c r="AB18" s="952"/>
      <c r="AC18" s="613"/>
    </row>
    <row r="19" spans="1:29">
      <c r="A19" s="920"/>
      <c r="B19" s="613"/>
      <c r="C19" s="613"/>
      <c r="D19" s="1124"/>
      <c r="E19" s="942"/>
      <c r="F19" s="943" t="s">
        <v>635</v>
      </c>
      <c r="G19" s="1063">
        <f t="shared" si="6"/>
        <v>130</v>
      </c>
      <c r="H19" s="1073">
        <f t="shared" si="0"/>
        <v>160</v>
      </c>
      <c r="I19" s="944"/>
      <c r="J19" s="945"/>
      <c r="K19" s="1144"/>
      <c r="L19" s="942"/>
      <c r="M19" s="946" t="s">
        <v>636</v>
      </c>
      <c r="N19" s="1063">
        <f t="shared" si="1"/>
        <v>470</v>
      </c>
      <c r="O19" s="1073">
        <f t="shared" si="2"/>
        <v>500</v>
      </c>
      <c r="P19" s="947"/>
      <c r="Q19" s="945"/>
      <c r="R19" s="1141"/>
      <c r="S19" s="968" t="s">
        <v>637</v>
      </c>
      <c r="T19" s="960">
        <f t="shared" si="7"/>
        <v>160</v>
      </c>
      <c r="U19" s="964">
        <f t="shared" si="10"/>
        <v>210</v>
      </c>
      <c r="V19" s="1138"/>
      <c r="W19" s="951"/>
      <c r="X19" s="946" t="s">
        <v>638</v>
      </c>
      <c r="Y19" s="1063">
        <f t="shared" si="4"/>
        <v>70</v>
      </c>
      <c r="Z19" s="1073">
        <f t="shared" si="5"/>
        <v>100</v>
      </c>
      <c r="AA19" s="947"/>
      <c r="AB19" s="952"/>
      <c r="AC19" s="613"/>
    </row>
    <row r="20" spans="1:29">
      <c r="A20" s="920"/>
      <c r="B20" s="613"/>
      <c r="C20" s="613"/>
      <c r="D20" s="1124"/>
      <c r="E20" s="942"/>
      <c r="F20" s="943" t="s">
        <v>919</v>
      </c>
      <c r="G20" s="1063">
        <f t="shared" si="6"/>
        <v>210</v>
      </c>
      <c r="H20" s="1073">
        <f t="shared" si="0"/>
        <v>240</v>
      </c>
      <c r="I20" s="944"/>
      <c r="J20" s="945"/>
      <c r="K20" s="1144"/>
      <c r="L20" s="942"/>
      <c r="M20" s="946" t="s">
        <v>639</v>
      </c>
      <c r="N20" s="1063">
        <f t="shared" si="1"/>
        <v>220</v>
      </c>
      <c r="O20" s="1073">
        <f t="shared" si="2"/>
        <v>250</v>
      </c>
      <c r="P20" s="947"/>
      <c r="Q20" s="945"/>
      <c r="R20" s="1141"/>
      <c r="S20" s="963" t="s">
        <v>640</v>
      </c>
      <c r="T20" s="960">
        <f t="shared" si="7"/>
        <v>160</v>
      </c>
      <c r="U20" s="964">
        <f t="shared" si="10"/>
        <v>160</v>
      </c>
      <c r="V20" s="1138"/>
      <c r="W20" s="951"/>
      <c r="X20" s="990" t="s">
        <v>641</v>
      </c>
      <c r="Y20" s="1063">
        <f t="shared" si="4"/>
        <v>50</v>
      </c>
      <c r="Z20" s="1073">
        <f t="shared" si="5"/>
        <v>45</v>
      </c>
      <c r="AA20" s="991">
        <f>AA254+AA137*$C$6/100</f>
        <v>50</v>
      </c>
      <c r="AB20" s="952"/>
      <c r="AC20" s="613"/>
    </row>
    <row r="21" spans="1:29">
      <c r="A21" s="920"/>
      <c r="B21" s="613"/>
      <c r="C21" s="613"/>
      <c r="D21" s="1124"/>
      <c r="E21" s="942"/>
      <c r="F21" s="943" t="s">
        <v>642</v>
      </c>
      <c r="G21" s="1063">
        <f t="shared" si="6"/>
        <v>200</v>
      </c>
      <c r="H21" s="1073">
        <f t="shared" si="0"/>
        <v>230</v>
      </c>
      <c r="I21" s="944"/>
      <c r="J21" s="945"/>
      <c r="K21" s="1144"/>
      <c r="L21" s="942"/>
      <c r="M21" s="946" t="s">
        <v>643</v>
      </c>
      <c r="N21" s="1063">
        <f t="shared" si="1"/>
        <v>490</v>
      </c>
      <c r="O21" s="1073">
        <f t="shared" si="2"/>
        <v>520</v>
      </c>
      <c r="P21" s="947"/>
      <c r="Q21" s="945"/>
      <c r="R21" s="1141"/>
      <c r="S21" s="946" t="s">
        <v>644</v>
      </c>
      <c r="T21" s="960">
        <f t="shared" si="7"/>
        <v>300</v>
      </c>
      <c r="U21" s="964">
        <f t="shared" si="10"/>
        <v>300</v>
      </c>
      <c r="V21" s="1138"/>
      <c r="W21" s="951"/>
      <c r="X21" s="946" t="s">
        <v>645</v>
      </c>
      <c r="Y21" s="1063">
        <f t="shared" si="4"/>
        <v>70</v>
      </c>
      <c r="Z21" s="1073">
        <f t="shared" si="5"/>
        <v>100</v>
      </c>
      <c r="AA21" s="947"/>
      <c r="AB21" s="952"/>
      <c r="AC21" s="613"/>
    </row>
    <row r="22" spans="1:29">
      <c r="A22" s="920"/>
      <c r="B22" s="613"/>
      <c r="C22" s="613"/>
      <c r="D22" s="1124"/>
      <c r="E22" s="942"/>
      <c r="F22" s="943" t="s">
        <v>646</v>
      </c>
      <c r="G22" s="1063">
        <f t="shared" si="6"/>
        <v>220</v>
      </c>
      <c r="H22" s="1073">
        <f t="shared" si="0"/>
        <v>250</v>
      </c>
      <c r="I22" s="944"/>
      <c r="J22" s="945"/>
      <c r="K22" s="1144"/>
      <c r="L22" s="954">
        <f>L256+L139*$C$10/100</f>
        <v>70</v>
      </c>
      <c r="M22" s="1093" t="s">
        <v>647</v>
      </c>
      <c r="N22" s="1063">
        <f t="shared" si="1"/>
        <v>490</v>
      </c>
      <c r="O22" s="1073">
        <f t="shared" si="2"/>
        <v>520</v>
      </c>
      <c r="P22" s="947"/>
      <c r="Q22" s="945"/>
      <c r="R22" s="1141"/>
      <c r="S22" s="946" t="s">
        <v>648</v>
      </c>
      <c r="T22" s="960">
        <f t="shared" si="7"/>
        <v>220</v>
      </c>
      <c r="U22" s="964">
        <f>U256+U139*$C$8/100</f>
        <v>220</v>
      </c>
      <c r="V22" s="1139"/>
      <c r="W22" s="951"/>
      <c r="X22" s="968" t="s">
        <v>649</v>
      </c>
      <c r="Y22" s="1063">
        <f t="shared" si="4"/>
        <v>55</v>
      </c>
      <c r="Z22" s="1073">
        <f t="shared" si="5"/>
        <v>50</v>
      </c>
      <c r="AA22" s="992">
        <f>AA256+AA139*$C$8/100</f>
        <v>50</v>
      </c>
      <c r="AB22" s="952"/>
      <c r="AC22" s="613"/>
    </row>
    <row r="23" spans="1:29">
      <c r="A23" s="920"/>
      <c r="B23" s="613"/>
      <c r="C23" s="613"/>
      <c r="D23" s="1124"/>
      <c r="E23" s="942"/>
      <c r="F23" s="956" t="s">
        <v>904</v>
      </c>
      <c r="G23" s="1063">
        <f t="shared" si="6"/>
        <v>226</v>
      </c>
      <c r="H23" s="1073">
        <f t="shared" si="0"/>
        <v>130</v>
      </c>
      <c r="I23" s="985">
        <f>I257+I140*$C$5/100</f>
        <v>180</v>
      </c>
      <c r="J23" s="945"/>
      <c r="K23" s="1144"/>
      <c r="L23" s="942"/>
      <c r="M23" s="946" t="s">
        <v>650</v>
      </c>
      <c r="N23" s="1063">
        <f t="shared" si="1"/>
        <v>420</v>
      </c>
      <c r="O23" s="1073">
        <f t="shared" si="2"/>
        <v>450</v>
      </c>
      <c r="P23" s="947"/>
      <c r="Q23" s="945"/>
      <c r="R23" s="1142"/>
      <c r="S23" s="993" t="s">
        <v>651</v>
      </c>
      <c r="T23" s="994">
        <f t="shared" si="7"/>
        <v>180</v>
      </c>
      <c r="U23" s="995">
        <f t="shared" si="10"/>
        <v>180</v>
      </c>
      <c r="V23" s="1132" t="s">
        <v>652</v>
      </c>
      <c r="W23" s="996"/>
      <c r="X23" s="932" t="s">
        <v>921</v>
      </c>
      <c r="Y23" s="1067">
        <f t="shared" si="4"/>
        <v>100</v>
      </c>
      <c r="Z23" s="1077">
        <f t="shared" si="5"/>
        <v>130</v>
      </c>
      <c r="AA23" s="933"/>
      <c r="AB23" s="940"/>
      <c r="AC23" s="613"/>
    </row>
    <row r="24" spans="1:29">
      <c r="A24" s="920"/>
      <c r="B24" s="613"/>
      <c r="C24" s="613"/>
      <c r="D24" s="1124"/>
      <c r="E24" s="942"/>
      <c r="F24" s="997" t="s">
        <v>653</v>
      </c>
      <c r="G24" s="1063">
        <f t="shared" si="6"/>
        <v>183</v>
      </c>
      <c r="H24" s="1073">
        <f t="shared" si="0"/>
        <v>150</v>
      </c>
      <c r="I24" s="971">
        <f>I258+I141*$C$7/100</f>
        <v>90</v>
      </c>
      <c r="J24" s="945"/>
      <c r="K24" s="1144"/>
      <c r="L24" s="942"/>
      <c r="M24" s="946" t="s">
        <v>654</v>
      </c>
      <c r="N24" s="1063">
        <f t="shared" si="1"/>
        <v>420</v>
      </c>
      <c r="O24" s="1073">
        <f t="shared" si="2"/>
        <v>450</v>
      </c>
      <c r="P24" s="947"/>
      <c r="Q24" s="945"/>
      <c r="R24" s="1146" t="s">
        <v>655</v>
      </c>
      <c r="S24" s="998" t="s">
        <v>648</v>
      </c>
      <c r="T24" s="999">
        <f t="shared" ref="T24:T37" si="11">T258+T141*$C$7/100</f>
        <v>220</v>
      </c>
      <c r="U24" s="1000">
        <f t="shared" si="10"/>
        <v>220</v>
      </c>
      <c r="V24" s="1133"/>
      <c r="W24" s="951"/>
      <c r="X24" s="946" t="s">
        <v>656</v>
      </c>
      <c r="Y24" s="1063">
        <f t="shared" si="4"/>
        <v>80</v>
      </c>
      <c r="Z24" s="1073">
        <f t="shared" si="5"/>
        <v>110</v>
      </c>
      <c r="AA24" s="947"/>
      <c r="AB24" s="952"/>
      <c r="AC24" s="613"/>
    </row>
    <row r="25" spans="1:29">
      <c r="A25" s="920"/>
      <c r="B25" s="613"/>
      <c r="C25" s="613"/>
      <c r="D25" s="1124"/>
      <c r="E25" s="942"/>
      <c r="F25" s="943" t="s">
        <v>657</v>
      </c>
      <c r="G25" s="1063">
        <f t="shared" si="6"/>
        <v>175</v>
      </c>
      <c r="H25" s="1073">
        <f t="shared" si="0"/>
        <v>205</v>
      </c>
      <c r="I25" s="944"/>
      <c r="J25" s="945"/>
      <c r="K25" s="1144"/>
      <c r="L25" s="942"/>
      <c r="M25" s="946" t="s">
        <v>658</v>
      </c>
      <c r="N25" s="1063">
        <f t="shared" si="1"/>
        <v>390</v>
      </c>
      <c r="O25" s="1073">
        <f t="shared" si="2"/>
        <v>420</v>
      </c>
      <c r="P25" s="947"/>
      <c r="Q25" s="945"/>
      <c r="R25" s="1147"/>
      <c r="S25" s="968" t="s">
        <v>651</v>
      </c>
      <c r="T25" s="1001">
        <f t="shared" si="11"/>
        <v>120</v>
      </c>
      <c r="U25" s="964">
        <f t="shared" si="10"/>
        <v>180</v>
      </c>
      <c r="V25" s="1133"/>
      <c r="W25" s="951"/>
      <c r="X25" s="946" t="s">
        <v>659</v>
      </c>
      <c r="Y25" s="1063">
        <f t="shared" si="4"/>
        <v>90</v>
      </c>
      <c r="Z25" s="1073">
        <f t="shared" si="5"/>
        <v>120</v>
      </c>
      <c r="AA25" s="947"/>
      <c r="AB25" s="952"/>
      <c r="AC25" s="613"/>
    </row>
    <row r="26" spans="1:29">
      <c r="A26" s="920"/>
      <c r="B26" s="613"/>
      <c r="C26" s="613"/>
      <c r="D26" s="1124"/>
      <c r="E26" s="942"/>
      <c r="F26" s="943" t="s">
        <v>660</v>
      </c>
      <c r="G26" s="1063">
        <f t="shared" si="6"/>
        <v>145</v>
      </c>
      <c r="H26" s="1073">
        <f t="shared" si="0"/>
        <v>175</v>
      </c>
      <c r="I26" s="944"/>
      <c r="J26" s="945"/>
      <c r="K26" s="1144"/>
      <c r="L26" s="942"/>
      <c r="M26" s="946" t="s">
        <v>661</v>
      </c>
      <c r="N26" s="1063">
        <f t="shared" si="1"/>
        <v>420</v>
      </c>
      <c r="O26" s="1073">
        <f t="shared" si="2"/>
        <v>450</v>
      </c>
      <c r="P26" s="947"/>
      <c r="Q26" s="945"/>
      <c r="R26" s="1147"/>
      <c r="S26" s="997" t="s">
        <v>662</v>
      </c>
      <c r="T26" s="1001">
        <f t="shared" si="11"/>
        <v>180</v>
      </c>
      <c r="U26" s="964">
        <f t="shared" si="10"/>
        <v>160</v>
      </c>
      <c r="V26" s="1133"/>
      <c r="W26" s="951"/>
      <c r="X26" s="946" t="s">
        <v>663</v>
      </c>
      <c r="Y26" s="1063">
        <f t="shared" si="4"/>
        <v>120</v>
      </c>
      <c r="Z26" s="1073">
        <f t="shared" si="5"/>
        <v>150</v>
      </c>
      <c r="AA26" s="947"/>
      <c r="AB26" s="952"/>
      <c r="AC26" s="613"/>
    </row>
    <row r="27" spans="1:29">
      <c r="A27" s="920"/>
      <c r="B27" s="613"/>
      <c r="C27" s="613"/>
      <c r="D27" s="1124"/>
      <c r="E27" s="942"/>
      <c r="F27" s="943" t="s">
        <v>664</v>
      </c>
      <c r="G27" s="1063">
        <f t="shared" si="6"/>
        <v>215</v>
      </c>
      <c r="H27" s="1073">
        <f t="shared" si="0"/>
        <v>245</v>
      </c>
      <c r="I27" s="944"/>
      <c r="J27" s="945"/>
      <c r="K27" s="1144"/>
      <c r="L27" s="942"/>
      <c r="M27" s="946" t="s">
        <v>665</v>
      </c>
      <c r="N27" s="1063">
        <f t="shared" si="1"/>
        <v>440</v>
      </c>
      <c r="O27" s="1073">
        <f t="shared" si="2"/>
        <v>470</v>
      </c>
      <c r="P27" s="947"/>
      <c r="Q27" s="945"/>
      <c r="R27" s="1147"/>
      <c r="S27" s="997" t="s">
        <v>666</v>
      </c>
      <c r="T27" s="1001">
        <f t="shared" si="11"/>
        <v>200</v>
      </c>
      <c r="U27" s="964">
        <f t="shared" si="10"/>
        <v>200</v>
      </c>
      <c r="V27" s="1133"/>
      <c r="W27" s="951"/>
      <c r="X27" s="946" t="s">
        <v>667</v>
      </c>
      <c r="Y27" s="1063">
        <f t="shared" si="4"/>
        <v>95</v>
      </c>
      <c r="Z27" s="1073">
        <f t="shared" si="5"/>
        <v>125</v>
      </c>
      <c r="AA27" s="947"/>
      <c r="AB27" s="952"/>
      <c r="AC27" s="613"/>
    </row>
    <row r="28" spans="1:29">
      <c r="A28" s="920"/>
      <c r="B28" s="613"/>
      <c r="C28" s="613"/>
      <c r="D28" s="1124"/>
      <c r="E28" s="942"/>
      <c r="F28" s="943" t="s">
        <v>668</v>
      </c>
      <c r="G28" s="1063">
        <f t="shared" si="6"/>
        <v>270</v>
      </c>
      <c r="H28" s="1073">
        <f t="shared" si="0"/>
        <v>300</v>
      </c>
      <c r="I28" s="944"/>
      <c r="J28" s="945"/>
      <c r="K28" s="1144"/>
      <c r="L28" s="942"/>
      <c r="M28" s="946" t="s">
        <v>669</v>
      </c>
      <c r="N28" s="1063">
        <f t="shared" si="1"/>
        <v>400</v>
      </c>
      <c r="O28" s="1073">
        <f t="shared" si="2"/>
        <v>430</v>
      </c>
      <c r="P28" s="947"/>
      <c r="Q28" s="945"/>
      <c r="R28" s="1147"/>
      <c r="S28" s="997" t="s">
        <v>670</v>
      </c>
      <c r="T28" s="1001">
        <f t="shared" si="11"/>
        <v>190</v>
      </c>
      <c r="U28" s="964">
        <f t="shared" si="10"/>
        <v>190</v>
      </c>
      <c r="V28" s="1133"/>
      <c r="W28" s="951"/>
      <c r="X28" s="946" t="s">
        <v>671</v>
      </c>
      <c r="Y28" s="1063">
        <f t="shared" si="4"/>
        <v>80</v>
      </c>
      <c r="Z28" s="1073">
        <f t="shared" si="5"/>
        <v>110</v>
      </c>
      <c r="AA28" s="947"/>
      <c r="AB28" s="952"/>
      <c r="AC28" s="613"/>
    </row>
    <row r="29" spans="1:29">
      <c r="A29" s="920"/>
      <c r="B29" s="613"/>
      <c r="C29" s="613"/>
      <c r="D29" s="1124"/>
      <c r="E29" s="942"/>
      <c r="F29" s="943" t="s">
        <v>672</v>
      </c>
      <c r="G29" s="1063">
        <f t="shared" si="6"/>
        <v>190</v>
      </c>
      <c r="H29" s="1073">
        <f t="shared" si="0"/>
        <v>220</v>
      </c>
      <c r="I29" s="944"/>
      <c r="J29" s="945"/>
      <c r="K29" s="1144"/>
      <c r="L29" s="942"/>
      <c r="M29" s="968" t="s">
        <v>673</v>
      </c>
      <c r="N29" s="1063">
        <f t="shared" si="1"/>
        <v>455</v>
      </c>
      <c r="O29" s="1073">
        <f t="shared" si="2"/>
        <v>380</v>
      </c>
      <c r="P29" s="992">
        <f>P263+P146*$C$8/100</f>
        <v>150</v>
      </c>
      <c r="Q29" s="945"/>
      <c r="R29" s="1147"/>
      <c r="S29" s="997" t="s">
        <v>674</v>
      </c>
      <c r="T29" s="1001">
        <f t="shared" si="11"/>
        <v>250</v>
      </c>
      <c r="U29" s="964">
        <f t="shared" si="10"/>
        <v>200</v>
      </c>
      <c r="V29" s="1133"/>
      <c r="W29" s="951"/>
      <c r="X29" s="946" t="s">
        <v>675</v>
      </c>
      <c r="Y29" s="1063">
        <f t="shared" si="4"/>
        <v>105</v>
      </c>
      <c r="Z29" s="1073">
        <f t="shared" si="5"/>
        <v>135</v>
      </c>
      <c r="AA29" s="947"/>
      <c r="AB29" s="952"/>
      <c r="AC29" s="613"/>
    </row>
    <row r="30" spans="1:29">
      <c r="A30" s="920"/>
      <c r="B30" s="613"/>
      <c r="C30" s="613"/>
      <c r="D30" s="1124"/>
      <c r="E30" s="942"/>
      <c r="F30" s="1002" t="s">
        <v>676</v>
      </c>
      <c r="G30" s="1063">
        <f t="shared" si="6"/>
        <v>210</v>
      </c>
      <c r="H30" s="1073">
        <f t="shared" si="0"/>
        <v>170</v>
      </c>
      <c r="I30" s="991">
        <f>I264+I147*$C$6/100</f>
        <v>100</v>
      </c>
      <c r="J30" s="945"/>
      <c r="K30" s="1144"/>
      <c r="L30" s="942"/>
      <c r="M30" s="990" t="s">
        <v>677</v>
      </c>
      <c r="N30" s="1063">
        <f t="shared" si="1"/>
        <v>376</v>
      </c>
      <c r="O30" s="1073">
        <f t="shared" si="2"/>
        <v>280</v>
      </c>
      <c r="P30" s="991">
        <f>P264+P147*$C$6/100</f>
        <v>180</v>
      </c>
      <c r="Q30" s="945"/>
      <c r="R30" s="1147"/>
      <c r="S30" s="946" t="s">
        <v>678</v>
      </c>
      <c r="T30" s="1001">
        <f t="shared" si="11"/>
        <v>210</v>
      </c>
      <c r="U30" s="964">
        <f t="shared" si="10"/>
        <v>210</v>
      </c>
      <c r="V30" s="1133"/>
      <c r="W30" s="951"/>
      <c r="X30" s="946" t="s">
        <v>922</v>
      </c>
      <c r="Y30" s="1063">
        <f t="shared" si="4"/>
        <v>100</v>
      </c>
      <c r="Z30" s="1073">
        <f t="shared" si="5"/>
        <v>130</v>
      </c>
      <c r="AA30" s="947"/>
      <c r="AB30" s="952"/>
      <c r="AC30" s="613"/>
    </row>
    <row r="31" spans="1:29">
      <c r="A31" s="920"/>
      <c r="B31" s="613"/>
      <c r="C31" s="613"/>
      <c r="D31" s="1124"/>
      <c r="E31" s="954">
        <f>E265+E148*$C$10/100</f>
        <v>100</v>
      </c>
      <c r="F31" s="955" t="s">
        <v>679</v>
      </c>
      <c r="G31" s="1063">
        <f t="shared" si="6"/>
        <v>150</v>
      </c>
      <c r="H31" s="1073">
        <f t="shared" si="0"/>
        <v>180</v>
      </c>
      <c r="I31" s="944"/>
      <c r="J31" s="945"/>
      <c r="K31" s="1144"/>
      <c r="L31" s="969">
        <f>L265+L148*$C$9/100</f>
        <v>88</v>
      </c>
      <c r="M31" s="970" t="s">
        <v>680</v>
      </c>
      <c r="N31" s="1063">
        <f t="shared" si="1"/>
        <v>370</v>
      </c>
      <c r="O31" s="1073">
        <f t="shared" si="2"/>
        <v>400</v>
      </c>
      <c r="P31" s="947"/>
      <c r="Q31" s="945"/>
      <c r="R31" s="1147"/>
      <c r="S31" s="968" t="s">
        <v>681</v>
      </c>
      <c r="T31" s="1001">
        <f t="shared" si="11"/>
        <v>220</v>
      </c>
      <c r="U31" s="964">
        <f t="shared" si="10"/>
        <v>225</v>
      </c>
      <c r="V31" s="1133"/>
      <c r="W31" s="951"/>
      <c r="X31" s="990" t="s">
        <v>682</v>
      </c>
      <c r="Y31" s="1063">
        <f t="shared" si="4"/>
        <v>103</v>
      </c>
      <c r="Z31" s="1073">
        <f t="shared" si="5"/>
        <v>70</v>
      </c>
      <c r="AA31" s="991">
        <f>AA265+AA148*$C$6/100</f>
        <v>90</v>
      </c>
      <c r="AB31" s="952"/>
      <c r="AC31" s="613"/>
    </row>
    <row r="32" spans="1:29">
      <c r="A32" s="920"/>
      <c r="B32" s="613"/>
      <c r="C32" s="613"/>
      <c r="D32" s="1124"/>
      <c r="E32" s="942"/>
      <c r="F32" s="943" t="s">
        <v>683</v>
      </c>
      <c r="G32" s="1063">
        <f t="shared" si="6"/>
        <v>115</v>
      </c>
      <c r="H32" s="1073">
        <f t="shared" si="0"/>
        <v>145</v>
      </c>
      <c r="I32" s="944"/>
      <c r="J32" s="945"/>
      <c r="K32" s="1145"/>
      <c r="L32" s="973"/>
      <c r="M32" s="974" t="s">
        <v>684</v>
      </c>
      <c r="N32" s="1069">
        <f t="shared" si="1"/>
        <v>470</v>
      </c>
      <c r="O32" s="1079">
        <f t="shared" si="2"/>
        <v>500</v>
      </c>
      <c r="P32" s="975"/>
      <c r="Q32" s="976"/>
      <c r="R32" s="1147"/>
      <c r="S32" s="968" t="s">
        <v>685</v>
      </c>
      <c r="T32" s="1003"/>
      <c r="U32" s="964">
        <f t="shared" si="10"/>
        <v>250</v>
      </c>
      <c r="V32" s="1133"/>
      <c r="W32" s="951"/>
      <c r="X32" s="984" t="s">
        <v>686</v>
      </c>
      <c r="Y32" s="1063">
        <f t="shared" si="4"/>
        <v>86</v>
      </c>
      <c r="Z32" s="1073">
        <f t="shared" si="5"/>
        <v>60</v>
      </c>
      <c r="AA32" s="985">
        <f t="shared" ref="AA32:AA33" si="12">AA266+AA149*$C$5/100</f>
        <v>80</v>
      </c>
      <c r="AB32" s="952"/>
      <c r="AC32" s="613"/>
    </row>
    <row r="33" spans="1:29" ht="13.5" customHeight="1">
      <c r="A33" s="920"/>
      <c r="B33" s="613"/>
      <c r="C33" s="613"/>
      <c r="D33" s="1124"/>
      <c r="E33" s="942"/>
      <c r="F33" s="972" t="s">
        <v>687</v>
      </c>
      <c r="G33" s="1063">
        <f t="shared" si="6"/>
        <v>159</v>
      </c>
      <c r="H33" s="1073">
        <f t="shared" si="0"/>
        <v>140</v>
      </c>
      <c r="I33" s="992">
        <f>I267+I150*$C$8/100</f>
        <v>70</v>
      </c>
      <c r="J33" s="945"/>
      <c r="K33" s="1149" t="s">
        <v>688</v>
      </c>
      <c r="L33" s="931"/>
      <c r="M33" s="932" t="s">
        <v>924</v>
      </c>
      <c r="N33" s="1067">
        <f t="shared" si="1"/>
        <v>180</v>
      </c>
      <c r="O33" s="1077">
        <f t="shared" si="2"/>
        <v>210</v>
      </c>
      <c r="P33" s="933"/>
      <c r="Q33" s="934"/>
      <c r="R33" s="1147"/>
      <c r="S33" s="997" t="s">
        <v>689</v>
      </c>
      <c r="T33" s="1001">
        <f t="shared" si="11"/>
        <v>220</v>
      </c>
      <c r="U33" s="964">
        <f t="shared" si="10"/>
        <v>220</v>
      </c>
      <c r="V33" s="1133"/>
      <c r="W33" s="951"/>
      <c r="X33" s="984" t="s">
        <v>690</v>
      </c>
      <c r="Y33" s="1063">
        <f t="shared" si="4"/>
        <v>83</v>
      </c>
      <c r="Z33" s="1073">
        <f t="shared" si="5"/>
        <v>50</v>
      </c>
      <c r="AA33" s="985">
        <f t="shared" si="12"/>
        <v>90</v>
      </c>
      <c r="AB33" s="952"/>
      <c r="AC33" s="613"/>
    </row>
    <row r="34" spans="1:29">
      <c r="A34" s="920"/>
      <c r="B34" s="613"/>
      <c r="C34" s="613"/>
      <c r="D34" s="1125"/>
      <c r="E34" s="1004"/>
      <c r="F34" s="1005" t="s">
        <v>691</v>
      </c>
      <c r="G34" s="1066">
        <f t="shared" si="6"/>
        <v>225</v>
      </c>
      <c r="H34" s="1076">
        <f t="shared" si="0"/>
        <v>255</v>
      </c>
      <c r="I34" s="1006"/>
      <c r="J34" s="1007"/>
      <c r="K34" s="1150"/>
      <c r="L34" s="942"/>
      <c r="M34" s="946" t="s">
        <v>926</v>
      </c>
      <c r="N34" s="1063">
        <f t="shared" si="1"/>
        <v>210</v>
      </c>
      <c r="O34" s="1073">
        <f t="shared" si="2"/>
        <v>240</v>
      </c>
      <c r="P34" s="947"/>
      <c r="Q34" s="945"/>
      <c r="R34" s="1147"/>
      <c r="S34" s="997" t="s">
        <v>692</v>
      </c>
      <c r="T34" s="1001">
        <f t="shared" si="11"/>
        <v>180</v>
      </c>
      <c r="U34" s="964">
        <f t="shared" si="10"/>
        <v>180</v>
      </c>
      <c r="V34" s="1133"/>
      <c r="W34" s="969">
        <f>W268+W151*$C$9/100</f>
        <v>200</v>
      </c>
      <c r="X34" s="970" t="s">
        <v>693</v>
      </c>
      <c r="Y34" s="1063">
        <f t="shared" si="4"/>
        <v>60</v>
      </c>
      <c r="Z34" s="1073">
        <f t="shared" si="5"/>
        <v>90</v>
      </c>
      <c r="AA34" s="947"/>
      <c r="AB34" s="952"/>
      <c r="AC34" s="613"/>
    </row>
    <row r="35" spans="1:29" ht="13.5" customHeight="1">
      <c r="A35" s="920"/>
      <c r="B35" s="613"/>
      <c r="C35" s="613"/>
      <c r="D35" s="1153" t="s">
        <v>694</v>
      </c>
      <c r="E35" s="931"/>
      <c r="F35" s="1008" t="s">
        <v>928</v>
      </c>
      <c r="G35" s="1067">
        <f t="shared" si="6"/>
        <v>250</v>
      </c>
      <c r="H35" s="1077">
        <f t="shared" si="0"/>
        <v>280</v>
      </c>
      <c r="I35" s="1009"/>
      <c r="J35" s="934"/>
      <c r="K35" s="1150"/>
      <c r="L35" s="942"/>
      <c r="M35" s="946" t="s">
        <v>930</v>
      </c>
      <c r="N35" s="1063">
        <f t="shared" si="1"/>
        <v>160</v>
      </c>
      <c r="O35" s="1073">
        <f t="shared" si="2"/>
        <v>190</v>
      </c>
      <c r="P35" s="947"/>
      <c r="Q35" s="945"/>
      <c r="R35" s="1147"/>
      <c r="S35" s="968" t="s">
        <v>695</v>
      </c>
      <c r="T35" s="1001">
        <f t="shared" si="11"/>
        <v>210</v>
      </c>
      <c r="U35" s="964">
        <f t="shared" si="10"/>
        <v>250</v>
      </c>
      <c r="V35" s="1133"/>
      <c r="W35" s="951"/>
      <c r="X35" s="946" t="s">
        <v>696</v>
      </c>
      <c r="Y35" s="1063">
        <f t="shared" si="4"/>
        <v>100</v>
      </c>
      <c r="Z35" s="1073">
        <f t="shared" si="5"/>
        <v>130</v>
      </c>
      <c r="AA35" s="947"/>
      <c r="AB35" s="952"/>
      <c r="AC35" s="613"/>
    </row>
    <row r="36" spans="1:29" ht="13.5" customHeight="1">
      <c r="A36" s="920"/>
      <c r="B36" s="613"/>
      <c r="C36" s="613"/>
      <c r="D36" s="1154"/>
      <c r="E36" s="954">
        <f>E270+E153*$C$10/100</f>
        <v>100</v>
      </c>
      <c r="F36" s="955" t="s">
        <v>932</v>
      </c>
      <c r="G36" s="1063">
        <f t="shared" si="6"/>
        <v>220</v>
      </c>
      <c r="H36" s="1073">
        <f t="shared" si="0"/>
        <v>250</v>
      </c>
      <c r="I36" s="944"/>
      <c r="J36" s="945"/>
      <c r="K36" s="1150"/>
      <c r="L36" s="942"/>
      <c r="M36" s="946" t="s">
        <v>934</v>
      </c>
      <c r="N36" s="1063">
        <f t="shared" si="1"/>
        <v>200</v>
      </c>
      <c r="O36" s="1073">
        <f t="shared" si="2"/>
        <v>230</v>
      </c>
      <c r="P36" s="947"/>
      <c r="Q36" s="945"/>
      <c r="R36" s="1147"/>
      <c r="S36" s="946" t="s">
        <v>697</v>
      </c>
      <c r="T36" s="1001">
        <f t="shared" si="11"/>
        <v>190</v>
      </c>
      <c r="U36" s="964">
        <f t="shared" si="10"/>
        <v>190</v>
      </c>
      <c r="V36" s="1133"/>
      <c r="W36" s="951"/>
      <c r="X36" s="968" t="s">
        <v>698</v>
      </c>
      <c r="Y36" s="1063">
        <f t="shared" si="4"/>
        <v>103</v>
      </c>
      <c r="Z36" s="1073">
        <f t="shared" si="5"/>
        <v>70</v>
      </c>
      <c r="AA36" s="992">
        <f>AA270+AA153*$C$8/100</f>
        <v>90</v>
      </c>
      <c r="AB36" s="952"/>
      <c r="AC36" s="613"/>
    </row>
    <row r="37" spans="1:29" ht="14.25" thickBot="1">
      <c r="A37" s="920"/>
      <c r="B37" s="613"/>
      <c r="C37" s="613"/>
      <c r="D37" s="1154"/>
      <c r="E37" s="942"/>
      <c r="F37" s="943" t="s">
        <v>936</v>
      </c>
      <c r="G37" s="1063">
        <f t="shared" si="6"/>
        <v>260</v>
      </c>
      <c r="H37" s="1073">
        <f t="shared" si="0"/>
        <v>290</v>
      </c>
      <c r="I37" s="944"/>
      <c r="J37" s="945"/>
      <c r="K37" s="1150"/>
      <c r="L37" s="942"/>
      <c r="M37" s="946" t="s">
        <v>699</v>
      </c>
      <c r="N37" s="1063">
        <f t="shared" si="1"/>
        <v>160</v>
      </c>
      <c r="O37" s="1073">
        <f t="shared" si="2"/>
        <v>190</v>
      </c>
      <c r="P37" s="947"/>
      <c r="Q37" s="945"/>
      <c r="R37" s="1148"/>
      <c r="S37" s="1010" t="s">
        <v>613</v>
      </c>
      <c r="T37" s="1011">
        <f t="shared" si="11"/>
        <v>90</v>
      </c>
      <c r="U37" s="1012">
        <f t="shared" si="10"/>
        <v>160</v>
      </c>
      <c r="V37" s="1133"/>
      <c r="W37" s="951"/>
      <c r="X37" s="946" t="s">
        <v>700</v>
      </c>
      <c r="Y37" s="1063">
        <f t="shared" si="4"/>
        <v>120</v>
      </c>
      <c r="Z37" s="1073">
        <f t="shared" si="5"/>
        <v>150</v>
      </c>
      <c r="AA37" s="947"/>
      <c r="AB37" s="952"/>
      <c r="AC37" s="613"/>
    </row>
    <row r="38" spans="1:29">
      <c r="A38" s="920"/>
      <c r="B38" s="613"/>
      <c r="C38" s="613"/>
      <c r="D38" s="1154"/>
      <c r="E38" s="954">
        <f>E272+E155*$C$10/100</f>
        <v>100</v>
      </c>
      <c r="F38" s="955" t="s">
        <v>701</v>
      </c>
      <c r="G38" s="1063">
        <f t="shared" si="6"/>
        <v>240</v>
      </c>
      <c r="H38" s="1073">
        <f t="shared" si="0"/>
        <v>270</v>
      </c>
      <c r="I38" s="944"/>
      <c r="J38" s="945"/>
      <c r="K38" s="1150"/>
      <c r="L38" s="942"/>
      <c r="M38" s="968" t="s">
        <v>702</v>
      </c>
      <c r="N38" s="1063">
        <f t="shared" si="1"/>
        <v>197</v>
      </c>
      <c r="O38" s="1073">
        <f t="shared" si="2"/>
        <v>150</v>
      </c>
      <c r="P38" s="992">
        <f>P272+P155*$C$8/100</f>
        <v>110</v>
      </c>
      <c r="Q38" s="945"/>
      <c r="V38" s="1133"/>
      <c r="W38" s="951"/>
      <c r="X38" s="977" t="s">
        <v>703</v>
      </c>
      <c r="Y38" s="1063">
        <f t="shared" si="4"/>
        <v>135</v>
      </c>
      <c r="Z38" s="1073">
        <f t="shared" si="5"/>
        <v>95</v>
      </c>
      <c r="AA38" s="971">
        <f t="shared" ref="AA38:AA39" si="13">AA272+AA155*$C$7/100</f>
        <v>100</v>
      </c>
      <c r="AB38" s="952"/>
      <c r="AC38" s="613"/>
    </row>
    <row r="39" spans="1:29">
      <c r="A39" s="920"/>
      <c r="B39" s="613"/>
      <c r="C39" s="613"/>
      <c r="D39" s="1154"/>
      <c r="E39" s="942"/>
      <c r="F39" s="943" t="s">
        <v>704</v>
      </c>
      <c r="G39" s="1063">
        <f t="shared" si="6"/>
        <v>250</v>
      </c>
      <c r="H39" s="1073">
        <f t="shared" si="0"/>
        <v>280</v>
      </c>
      <c r="I39" s="944"/>
      <c r="J39" s="945"/>
      <c r="K39" s="1150"/>
      <c r="L39" s="942"/>
      <c r="M39" s="977" t="s">
        <v>705</v>
      </c>
      <c r="N39" s="1063">
        <f t="shared" si="1"/>
        <v>250</v>
      </c>
      <c r="O39" s="1073">
        <f t="shared" si="2"/>
        <v>210</v>
      </c>
      <c r="P39" s="971">
        <f>P273+P156*$C$7/100</f>
        <v>100</v>
      </c>
      <c r="Q39" s="945"/>
      <c r="V39" s="1133"/>
      <c r="W39" s="951"/>
      <c r="X39" s="977" t="s">
        <v>706</v>
      </c>
      <c r="Y39" s="1063">
        <f t="shared" si="4"/>
        <v>102.5</v>
      </c>
      <c r="Z39" s="1073">
        <f t="shared" si="5"/>
        <v>80</v>
      </c>
      <c r="AA39" s="971">
        <f t="shared" si="13"/>
        <v>75</v>
      </c>
      <c r="AB39" s="952"/>
      <c r="AC39" s="613"/>
    </row>
    <row r="40" spans="1:29">
      <c r="A40" s="920"/>
      <c r="B40" s="613"/>
      <c r="C40" s="613"/>
      <c r="D40" s="1154"/>
      <c r="E40" s="942"/>
      <c r="F40" s="943" t="s">
        <v>707</v>
      </c>
      <c r="G40" s="1063">
        <f t="shared" si="6"/>
        <v>270</v>
      </c>
      <c r="H40" s="1073">
        <f t="shared" si="0"/>
        <v>300</v>
      </c>
      <c r="I40" s="944"/>
      <c r="J40" s="945"/>
      <c r="K40" s="1150"/>
      <c r="L40" s="942"/>
      <c r="M40" s="946" t="s">
        <v>938</v>
      </c>
      <c r="N40" s="1063">
        <f t="shared" si="1"/>
        <v>240</v>
      </c>
      <c r="O40" s="1073">
        <f t="shared" si="2"/>
        <v>270</v>
      </c>
      <c r="P40" s="947"/>
      <c r="Q40" s="945"/>
      <c r="V40" s="1133"/>
      <c r="W40" s="951"/>
      <c r="X40" s="990" t="s">
        <v>708</v>
      </c>
      <c r="Y40" s="1063">
        <f t="shared" si="4"/>
        <v>102</v>
      </c>
      <c r="Z40" s="1073">
        <f t="shared" si="5"/>
        <v>90</v>
      </c>
      <c r="AA40" s="991">
        <f>AA274+AA157*$C$6/100</f>
        <v>60</v>
      </c>
      <c r="AB40" s="952"/>
      <c r="AC40" s="613"/>
    </row>
    <row r="41" spans="1:29">
      <c r="A41" s="920"/>
      <c r="B41" s="613"/>
      <c r="C41" s="613"/>
      <c r="D41" s="1154"/>
      <c r="E41" s="942"/>
      <c r="F41" s="943" t="s">
        <v>940</v>
      </c>
      <c r="G41" s="1063">
        <f t="shared" si="6"/>
        <v>240</v>
      </c>
      <c r="H41" s="1073">
        <f t="shared" si="0"/>
        <v>270</v>
      </c>
      <c r="I41" s="944"/>
      <c r="J41" s="945"/>
      <c r="K41" s="1150"/>
      <c r="L41" s="942"/>
      <c r="M41" s="946" t="s">
        <v>709</v>
      </c>
      <c r="N41" s="1063">
        <f t="shared" si="1"/>
        <v>210</v>
      </c>
      <c r="O41" s="1073">
        <f t="shared" si="2"/>
        <v>240</v>
      </c>
      <c r="P41" s="947"/>
      <c r="Q41" s="945"/>
      <c r="V41" s="1133"/>
      <c r="W41" s="951"/>
      <c r="X41" s="946" t="s">
        <v>941</v>
      </c>
      <c r="Y41" s="1063">
        <f t="shared" si="4"/>
        <v>90</v>
      </c>
      <c r="Z41" s="1073">
        <f t="shared" si="5"/>
        <v>120</v>
      </c>
      <c r="AA41" s="947"/>
      <c r="AB41" s="952"/>
      <c r="AC41" s="613"/>
    </row>
    <row r="42" spans="1:29">
      <c r="A42" s="920"/>
      <c r="B42" s="613"/>
      <c r="C42" s="613"/>
      <c r="D42" s="1154"/>
      <c r="E42" s="942"/>
      <c r="F42" s="943" t="s">
        <v>710</v>
      </c>
      <c r="G42" s="1063">
        <f t="shared" si="6"/>
        <v>220</v>
      </c>
      <c r="H42" s="1073">
        <f t="shared" si="0"/>
        <v>250</v>
      </c>
      <c r="I42" s="944"/>
      <c r="J42" s="945"/>
      <c r="K42" s="1150"/>
      <c r="L42" s="942"/>
      <c r="M42" s="990" t="s">
        <v>711</v>
      </c>
      <c r="N42" s="1063">
        <f t="shared" si="1"/>
        <v>214</v>
      </c>
      <c r="O42" s="1073">
        <f t="shared" si="2"/>
        <v>160</v>
      </c>
      <c r="P42" s="991">
        <f>P276+P159*$C$6/100</f>
        <v>120</v>
      </c>
      <c r="Q42" s="945"/>
      <c r="V42" s="1133"/>
      <c r="W42" s="951"/>
      <c r="X42" s="946" t="s">
        <v>712</v>
      </c>
      <c r="Y42" s="1063">
        <f t="shared" si="4"/>
        <v>160</v>
      </c>
      <c r="Z42" s="1073">
        <f t="shared" si="5"/>
        <v>190</v>
      </c>
      <c r="AA42" s="947"/>
      <c r="AB42" s="952"/>
      <c r="AC42" s="613"/>
    </row>
    <row r="43" spans="1:29">
      <c r="A43" s="920"/>
      <c r="B43" s="613"/>
      <c r="C43" s="613"/>
      <c r="D43" s="1154"/>
      <c r="E43" s="942"/>
      <c r="F43" s="943" t="s">
        <v>713</v>
      </c>
      <c r="G43" s="1063">
        <f t="shared" si="6"/>
        <v>190</v>
      </c>
      <c r="H43" s="1073">
        <f t="shared" si="0"/>
        <v>220</v>
      </c>
      <c r="I43" s="944"/>
      <c r="J43" s="945"/>
      <c r="K43" s="1150"/>
      <c r="L43" s="942"/>
      <c r="M43" s="977" t="s">
        <v>714</v>
      </c>
      <c r="N43" s="1063">
        <f t="shared" si="1"/>
        <v>223.5</v>
      </c>
      <c r="O43" s="1073">
        <f t="shared" si="2"/>
        <v>180</v>
      </c>
      <c r="P43" s="971">
        <f>P277+P160*$C$7/100</f>
        <v>105</v>
      </c>
      <c r="Q43" s="945"/>
      <c r="V43" s="1133"/>
      <c r="W43" s="951"/>
      <c r="X43" s="946" t="s">
        <v>715</v>
      </c>
      <c r="Y43" s="1063">
        <f t="shared" si="4"/>
        <v>130</v>
      </c>
      <c r="Z43" s="1073">
        <f t="shared" si="5"/>
        <v>160</v>
      </c>
      <c r="AA43" s="947"/>
      <c r="AB43" s="952"/>
      <c r="AC43" s="613"/>
    </row>
    <row r="44" spans="1:29">
      <c r="A44" s="920"/>
      <c r="B44" s="613"/>
      <c r="C44" s="613"/>
      <c r="D44" s="1154"/>
      <c r="E44" s="942"/>
      <c r="F44" s="943" t="s">
        <v>716</v>
      </c>
      <c r="G44" s="1063">
        <f t="shared" si="6"/>
        <v>345</v>
      </c>
      <c r="H44" s="1073">
        <f t="shared" si="0"/>
        <v>375</v>
      </c>
      <c r="I44" s="944"/>
      <c r="J44" s="945"/>
      <c r="K44" s="1150"/>
      <c r="L44" s="942"/>
      <c r="M44" s="946" t="s">
        <v>717</v>
      </c>
      <c r="N44" s="1063">
        <f t="shared" si="1"/>
        <v>230</v>
      </c>
      <c r="O44" s="1073">
        <f t="shared" si="2"/>
        <v>260</v>
      </c>
      <c r="P44" s="947"/>
      <c r="Q44" s="945"/>
      <c r="V44" s="1133"/>
      <c r="W44" s="951"/>
      <c r="X44" s="946" t="s">
        <v>718</v>
      </c>
      <c r="Y44" s="1063">
        <f t="shared" si="4"/>
        <v>125</v>
      </c>
      <c r="Z44" s="1073">
        <f t="shared" si="5"/>
        <v>155</v>
      </c>
      <c r="AA44" s="947"/>
      <c r="AB44" s="952"/>
      <c r="AC44" s="613"/>
    </row>
    <row r="45" spans="1:29">
      <c r="A45" s="920"/>
      <c r="B45" s="613"/>
      <c r="C45" s="613"/>
      <c r="D45" s="1154"/>
      <c r="E45" s="942"/>
      <c r="F45" s="956" t="s">
        <v>719</v>
      </c>
      <c r="G45" s="1063">
        <f>(I45+J45)*0.7</f>
        <v>266</v>
      </c>
      <c r="H45" s="1073">
        <f t="shared" si="0"/>
        <v>0</v>
      </c>
      <c r="I45" s="985">
        <f>I279+I162*$C$5/100</f>
        <v>380</v>
      </c>
      <c r="J45" s="945"/>
      <c r="K45" s="1150"/>
      <c r="L45" s="942"/>
      <c r="M45" s="946" t="s">
        <v>720</v>
      </c>
      <c r="N45" s="1063">
        <f t="shared" si="1"/>
        <v>270</v>
      </c>
      <c r="O45" s="1073">
        <f t="shared" si="2"/>
        <v>300</v>
      </c>
      <c r="P45" s="947"/>
      <c r="Q45" s="945"/>
      <c r="V45" s="1133"/>
      <c r="W45" s="951"/>
      <c r="X45" s="946" t="s">
        <v>721</v>
      </c>
      <c r="Y45" s="1063">
        <f t="shared" si="4"/>
        <v>175</v>
      </c>
      <c r="Z45" s="1073">
        <f t="shared" si="5"/>
        <v>205</v>
      </c>
      <c r="AA45" s="947"/>
      <c r="AB45" s="952"/>
      <c r="AC45" s="613"/>
    </row>
    <row r="46" spans="1:29">
      <c r="A46" s="920"/>
      <c r="B46" s="613"/>
      <c r="C46" s="613"/>
      <c r="D46" s="1154"/>
      <c r="E46" s="942"/>
      <c r="F46" s="1002" t="s">
        <v>722</v>
      </c>
      <c r="G46" s="1063">
        <f t="shared" si="6"/>
        <v>306</v>
      </c>
      <c r="H46" s="1073">
        <f t="shared" si="0"/>
        <v>280</v>
      </c>
      <c r="I46" s="991">
        <f>I280+I163*$C$6/100</f>
        <v>80</v>
      </c>
      <c r="J46" s="945"/>
      <c r="K46" s="1151"/>
      <c r="L46" s="973"/>
      <c r="M46" s="979" t="s">
        <v>596</v>
      </c>
      <c r="N46" s="1068">
        <f>(P46+Q46)*0.7</f>
        <v>251.99999999999997</v>
      </c>
      <c r="O46" s="1078">
        <f t="shared" si="2"/>
        <v>0</v>
      </c>
      <c r="P46" s="1013">
        <f>P280+P163*$C$5/100</f>
        <v>180</v>
      </c>
      <c r="Q46" s="1014">
        <f>Q280+Q163*$C$8/100</f>
        <v>180</v>
      </c>
      <c r="V46" s="1133"/>
      <c r="W46" s="951"/>
      <c r="X46" s="946" t="s">
        <v>723</v>
      </c>
      <c r="Y46" s="1063">
        <f t="shared" si="4"/>
        <v>120</v>
      </c>
      <c r="Z46" s="1073">
        <f t="shared" si="5"/>
        <v>150</v>
      </c>
      <c r="AA46" s="947"/>
      <c r="AB46" s="952"/>
      <c r="AC46" s="613"/>
    </row>
    <row r="47" spans="1:29">
      <c r="A47" s="920"/>
      <c r="B47" s="613"/>
      <c r="C47" s="613"/>
      <c r="D47" s="1154"/>
      <c r="E47" s="942"/>
      <c r="F47" s="997" t="s">
        <v>724</v>
      </c>
      <c r="G47" s="1063">
        <f t="shared" si="6"/>
        <v>236</v>
      </c>
      <c r="H47" s="1073">
        <f t="shared" si="0"/>
        <v>210</v>
      </c>
      <c r="I47" s="971">
        <f t="shared" ref="I47:I48" si="14">I281+I164*$C$7/100</f>
        <v>80</v>
      </c>
      <c r="J47" s="945"/>
      <c r="K47" s="1153" t="s">
        <v>725</v>
      </c>
      <c r="L47" s="931"/>
      <c r="M47" s="932" t="s">
        <v>942</v>
      </c>
      <c r="N47" s="1067">
        <f t="shared" ref="N47:N110" si="15">O47-30+(P47+Q47)*0.7</f>
        <v>295</v>
      </c>
      <c r="O47" s="1077">
        <f t="shared" si="2"/>
        <v>325</v>
      </c>
      <c r="P47" s="933"/>
      <c r="Q47" s="934"/>
      <c r="V47" s="1133"/>
      <c r="W47" s="951"/>
      <c r="X47" s="984" t="s">
        <v>726</v>
      </c>
      <c r="Y47" s="1063">
        <f t="shared" si="4"/>
        <v>83</v>
      </c>
      <c r="Z47" s="1073">
        <f t="shared" si="5"/>
        <v>50</v>
      </c>
      <c r="AA47" s="985">
        <f>AA281+AA164*$C$5/100</f>
        <v>90</v>
      </c>
      <c r="AB47" s="952"/>
      <c r="AC47" s="613"/>
    </row>
    <row r="48" spans="1:29">
      <c r="A48" s="920"/>
      <c r="B48" s="613"/>
      <c r="C48" s="613"/>
      <c r="D48" s="1154"/>
      <c r="E48" s="942"/>
      <c r="F48" s="997" t="s">
        <v>727</v>
      </c>
      <c r="G48" s="1063">
        <f t="shared" si="6"/>
        <v>226</v>
      </c>
      <c r="H48" s="1073">
        <f t="shared" si="0"/>
        <v>200</v>
      </c>
      <c r="I48" s="971">
        <f t="shared" si="14"/>
        <v>80</v>
      </c>
      <c r="J48" s="945"/>
      <c r="K48" s="1154"/>
      <c r="L48" s="942"/>
      <c r="M48" s="946" t="s">
        <v>943</v>
      </c>
      <c r="N48" s="1063">
        <f t="shared" si="15"/>
        <v>300</v>
      </c>
      <c r="O48" s="1073">
        <f t="shared" si="2"/>
        <v>330</v>
      </c>
      <c r="P48" s="947"/>
      <c r="Q48" s="945"/>
      <c r="V48" s="1133"/>
      <c r="W48" s="951"/>
      <c r="X48" s="946" t="s">
        <v>728</v>
      </c>
      <c r="Y48" s="1063">
        <f t="shared" si="4"/>
        <v>130</v>
      </c>
      <c r="Z48" s="1073">
        <f t="shared" si="5"/>
        <v>160</v>
      </c>
      <c r="AA48" s="947"/>
      <c r="AB48" s="952"/>
      <c r="AC48" s="613"/>
    </row>
    <row r="49" spans="1:29">
      <c r="A49" s="920"/>
      <c r="B49" s="613"/>
      <c r="C49" s="613"/>
      <c r="D49" s="1154"/>
      <c r="E49" s="942"/>
      <c r="F49" s="956" t="s">
        <v>729</v>
      </c>
      <c r="G49" s="1063">
        <f t="shared" si="6"/>
        <v>260</v>
      </c>
      <c r="H49" s="1073">
        <f t="shared" si="0"/>
        <v>185</v>
      </c>
      <c r="I49" s="985">
        <f>I283+I166*$C$5/100</f>
        <v>150</v>
      </c>
      <c r="J49" s="945"/>
      <c r="K49" s="1154"/>
      <c r="L49" s="942"/>
      <c r="M49" s="946" t="s">
        <v>944</v>
      </c>
      <c r="N49" s="1063">
        <f t="shared" si="15"/>
        <v>320</v>
      </c>
      <c r="O49" s="1073">
        <f t="shared" si="2"/>
        <v>350</v>
      </c>
      <c r="P49" s="947"/>
      <c r="Q49" s="945"/>
      <c r="V49" s="1133"/>
      <c r="W49" s="951"/>
      <c r="X49" s="984" t="s">
        <v>730</v>
      </c>
      <c r="Y49" s="1063">
        <f t="shared" si="4"/>
        <v>137</v>
      </c>
      <c r="Z49" s="1073">
        <f t="shared" si="5"/>
        <v>90</v>
      </c>
      <c r="AA49" s="985">
        <f>AA283+AA166*$C$5/100</f>
        <v>110</v>
      </c>
      <c r="AB49" s="952"/>
      <c r="AC49" s="613"/>
    </row>
    <row r="50" spans="1:29">
      <c r="A50" s="920"/>
      <c r="B50" s="613"/>
      <c r="C50" s="613"/>
      <c r="D50" s="1154"/>
      <c r="E50" s="942"/>
      <c r="F50" s="1015" t="s">
        <v>945</v>
      </c>
      <c r="G50" s="1063">
        <f>H50-15+(I50+J50)*0.7</f>
        <v>265</v>
      </c>
      <c r="H50" s="1073">
        <f t="shared" si="0"/>
        <v>280</v>
      </c>
      <c r="I50" s="944"/>
      <c r="J50" s="945"/>
      <c r="K50" s="1154"/>
      <c r="L50" s="942"/>
      <c r="M50" s="946" t="s">
        <v>731</v>
      </c>
      <c r="N50" s="1063">
        <f t="shared" si="15"/>
        <v>380</v>
      </c>
      <c r="O50" s="1073">
        <f t="shared" si="2"/>
        <v>410</v>
      </c>
      <c r="P50" s="947"/>
      <c r="Q50" s="945"/>
      <c r="V50" s="1133"/>
      <c r="W50" s="951"/>
      <c r="X50" s="946" t="s">
        <v>732</v>
      </c>
      <c r="Y50" s="1063">
        <f t="shared" si="4"/>
        <v>170</v>
      </c>
      <c r="Z50" s="1073">
        <f t="shared" si="5"/>
        <v>200</v>
      </c>
      <c r="AA50" s="947"/>
      <c r="AB50" s="952"/>
      <c r="AC50" s="613"/>
    </row>
    <row r="51" spans="1:29">
      <c r="A51" s="920"/>
      <c r="B51" s="613"/>
      <c r="C51" s="613"/>
      <c r="D51" s="1154"/>
      <c r="E51" s="942"/>
      <c r="F51" s="943" t="s">
        <v>733</v>
      </c>
      <c r="G51" s="1063">
        <f t="shared" si="6"/>
        <v>310</v>
      </c>
      <c r="H51" s="1073">
        <f t="shared" si="0"/>
        <v>340</v>
      </c>
      <c r="I51" s="944"/>
      <c r="J51" s="945"/>
      <c r="K51" s="1154"/>
      <c r="L51" s="942"/>
      <c r="M51" s="946" t="s">
        <v>734</v>
      </c>
      <c r="N51" s="1063">
        <f t="shared" si="15"/>
        <v>320</v>
      </c>
      <c r="O51" s="1073">
        <f t="shared" si="2"/>
        <v>350</v>
      </c>
      <c r="P51" s="947"/>
      <c r="Q51" s="945"/>
      <c r="V51" s="1133"/>
      <c r="W51" s="951"/>
      <c r="X51" s="946" t="s">
        <v>735</v>
      </c>
      <c r="Y51" s="1063">
        <f t="shared" si="4"/>
        <v>180</v>
      </c>
      <c r="Z51" s="1073">
        <f t="shared" si="5"/>
        <v>210</v>
      </c>
      <c r="AA51" s="947"/>
      <c r="AB51" s="952"/>
      <c r="AC51" s="613"/>
    </row>
    <row r="52" spans="1:29">
      <c r="A52" s="920"/>
      <c r="B52" s="613"/>
      <c r="C52" s="613"/>
      <c r="D52" s="1154"/>
      <c r="E52" s="942"/>
      <c r="F52" s="943" t="s">
        <v>736</v>
      </c>
      <c r="G52" s="1063">
        <f t="shared" si="6"/>
        <v>190</v>
      </c>
      <c r="H52" s="1073">
        <f t="shared" si="0"/>
        <v>220</v>
      </c>
      <c r="I52" s="944"/>
      <c r="J52" s="945"/>
      <c r="K52" s="1154"/>
      <c r="L52" s="942"/>
      <c r="M52" s="956" t="s">
        <v>737</v>
      </c>
      <c r="N52" s="1063">
        <f t="shared" si="15"/>
        <v>304</v>
      </c>
      <c r="O52" s="1073">
        <f t="shared" si="2"/>
        <v>250</v>
      </c>
      <c r="P52" s="985">
        <f>P286+P169*$C$5/100</f>
        <v>120</v>
      </c>
      <c r="Q52" s="945"/>
      <c r="V52" s="1133"/>
      <c r="W52" s="951"/>
      <c r="X52" s="946" t="s">
        <v>738</v>
      </c>
      <c r="Y52" s="1063">
        <f t="shared" si="4"/>
        <v>170</v>
      </c>
      <c r="Z52" s="1073">
        <f t="shared" si="5"/>
        <v>200</v>
      </c>
      <c r="AA52" s="947"/>
      <c r="AB52" s="952"/>
      <c r="AC52" s="613"/>
    </row>
    <row r="53" spans="1:29">
      <c r="A53" s="920"/>
      <c r="B53" s="613"/>
      <c r="C53" s="613"/>
      <c r="D53" s="1154"/>
      <c r="E53" s="942"/>
      <c r="F53" s="1016" t="s">
        <v>739</v>
      </c>
      <c r="G53" s="1063">
        <f t="shared" si="6"/>
        <v>260</v>
      </c>
      <c r="H53" s="1073">
        <f t="shared" si="0"/>
        <v>290</v>
      </c>
      <c r="I53" s="944"/>
      <c r="J53" s="945"/>
      <c r="K53" s="1154"/>
      <c r="L53" s="942"/>
      <c r="M53" s="946" t="s">
        <v>740</v>
      </c>
      <c r="N53" s="1063">
        <f t="shared" si="15"/>
        <v>320</v>
      </c>
      <c r="O53" s="1073">
        <f t="shared" si="2"/>
        <v>350</v>
      </c>
      <c r="P53" s="947"/>
      <c r="Q53" s="945"/>
      <c r="V53" s="1133"/>
      <c r="W53" s="951"/>
      <c r="X53" s="946" t="s">
        <v>741</v>
      </c>
      <c r="Y53" s="1063">
        <f t="shared" si="4"/>
        <v>90</v>
      </c>
      <c r="Z53" s="1073">
        <f t="shared" si="5"/>
        <v>120</v>
      </c>
      <c r="AA53" s="947"/>
      <c r="AB53" s="952"/>
      <c r="AC53" s="613"/>
    </row>
    <row r="54" spans="1:29">
      <c r="A54" s="920"/>
      <c r="B54" s="613"/>
      <c r="C54" s="613"/>
      <c r="D54" s="1154"/>
      <c r="E54" s="942"/>
      <c r="F54" s="956" t="s">
        <v>946</v>
      </c>
      <c r="G54" s="1063">
        <f t="shared" si="6"/>
        <v>272</v>
      </c>
      <c r="H54" s="1073">
        <f t="shared" si="0"/>
        <v>232</v>
      </c>
      <c r="I54" s="985">
        <f>I288+I171*$C$5/100</f>
        <v>50</v>
      </c>
      <c r="J54" s="1017">
        <f>J288+J171*$C$7/100</f>
        <v>50</v>
      </c>
      <c r="K54" s="1154"/>
      <c r="L54" s="942"/>
      <c r="M54" s="946" t="s">
        <v>742</v>
      </c>
      <c r="N54" s="1063">
        <f t="shared" si="15"/>
        <v>330</v>
      </c>
      <c r="O54" s="1073">
        <f t="shared" si="2"/>
        <v>360</v>
      </c>
      <c r="P54" s="947"/>
      <c r="Q54" s="945"/>
      <c r="V54" s="1133"/>
      <c r="W54" s="951"/>
      <c r="X54" s="946" t="s">
        <v>743</v>
      </c>
      <c r="Y54" s="1063">
        <f t="shared" si="4"/>
        <v>160</v>
      </c>
      <c r="Z54" s="1073">
        <f t="shared" si="5"/>
        <v>190</v>
      </c>
      <c r="AA54" s="947"/>
      <c r="AB54" s="952"/>
      <c r="AC54" s="613"/>
    </row>
    <row r="55" spans="1:29">
      <c r="A55" s="920"/>
      <c r="B55" s="613"/>
      <c r="C55" s="613"/>
      <c r="D55" s="1154"/>
      <c r="E55" s="942"/>
      <c r="F55" s="943" t="s">
        <v>744</v>
      </c>
      <c r="G55" s="1063">
        <f t="shared" si="6"/>
        <v>200</v>
      </c>
      <c r="H55" s="1073">
        <f t="shared" si="0"/>
        <v>230</v>
      </c>
      <c r="I55" s="944"/>
      <c r="J55" s="945"/>
      <c r="K55" s="1154"/>
      <c r="L55" s="942"/>
      <c r="M55" s="946" t="s">
        <v>745</v>
      </c>
      <c r="N55" s="1063">
        <f t="shared" si="15"/>
        <v>350</v>
      </c>
      <c r="O55" s="1073">
        <f t="shared" si="2"/>
        <v>380</v>
      </c>
      <c r="P55" s="947"/>
      <c r="Q55" s="945"/>
      <c r="V55" s="1133"/>
      <c r="W55" s="954">
        <f>W289+W172*$C$10/100</f>
        <v>60</v>
      </c>
      <c r="X55" s="955" t="s">
        <v>746</v>
      </c>
      <c r="Y55" s="1063">
        <f t="shared" si="4"/>
        <v>150</v>
      </c>
      <c r="Z55" s="1073">
        <f t="shared" si="5"/>
        <v>180</v>
      </c>
      <c r="AA55" s="947"/>
      <c r="AB55" s="952"/>
      <c r="AC55" s="613"/>
    </row>
    <row r="56" spans="1:29">
      <c r="A56" s="920"/>
      <c r="B56" s="613"/>
      <c r="C56" s="613"/>
      <c r="D56" s="1155"/>
      <c r="E56" s="1004"/>
      <c r="F56" s="1018" t="s">
        <v>747</v>
      </c>
      <c r="G56" s="1066">
        <f t="shared" si="6"/>
        <v>213</v>
      </c>
      <c r="H56" s="1076">
        <f t="shared" si="0"/>
        <v>180</v>
      </c>
      <c r="I56" s="1019">
        <f>I290+I173*$C$6/100</f>
        <v>90</v>
      </c>
      <c r="J56" s="1020"/>
      <c r="K56" s="1154"/>
      <c r="L56" s="942"/>
      <c r="M56" s="946" t="s">
        <v>748</v>
      </c>
      <c r="N56" s="1063">
        <f t="shared" si="15"/>
        <v>300</v>
      </c>
      <c r="O56" s="1073">
        <f t="shared" si="2"/>
        <v>330</v>
      </c>
      <c r="P56" s="947"/>
      <c r="Q56" s="945"/>
      <c r="V56" s="1133"/>
      <c r="W56" s="951"/>
      <c r="X56" s="946" t="s">
        <v>749</v>
      </c>
      <c r="Y56" s="1063">
        <f t="shared" si="4"/>
        <v>110</v>
      </c>
      <c r="Z56" s="1073">
        <f t="shared" si="5"/>
        <v>140</v>
      </c>
      <c r="AA56" s="947"/>
      <c r="AB56" s="952"/>
      <c r="AC56" s="613"/>
    </row>
    <row r="57" spans="1:29">
      <c r="A57" s="920"/>
      <c r="B57" s="613"/>
      <c r="C57" s="613"/>
      <c r="D57" s="1126" t="s">
        <v>750</v>
      </c>
      <c r="E57" s="973"/>
      <c r="F57" s="1005" t="s">
        <v>947</v>
      </c>
      <c r="G57" s="1068">
        <f t="shared" si="6"/>
        <v>330</v>
      </c>
      <c r="H57" s="1078">
        <f t="shared" si="0"/>
        <v>360</v>
      </c>
      <c r="I57" s="1021"/>
      <c r="J57" s="983"/>
      <c r="K57" s="1154"/>
      <c r="L57" s="942"/>
      <c r="M57" s="990" t="s">
        <v>751</v>
      </c>
      <c r="N57" s="1063">
        <f t="shared" si="15"/>
        <v>391.5</v>
      </c>
      <c r="O57" s="1073">
        <f t="shared" si="2"/>
        <v>320</v>
      </c>
      <c r="P57" s="991">
        <f>P291+P174*$C$6/100</f>
        <v>145</v>
      </c>
      <c r="Q57" s="945"/>
      <c r="V57" s="1133"/>
      <c r="W57" s="951"/>
      <c r="X57" s="946" t="s">
        <v>752</v>
      </c>
      <c r="Y57" s="1063">
        <f t="shared" si="4"/>
        <v>120</v>
      </c>
      <c r="Z57" s="1073">
        <f t="shared" si="5"/>
        <v>150</v>
      </c>
      <c r="AA57" s="947"/>
      <c r="AB57" s="952"/>
      <c r="AC57" s="613"/>
    </row>
    <row r="58" spans="1:29">
      <c r="A58" s="920"/>
      <c r="B58" s="613"/>
      <c r="C58" s="613"/>
      <c r="D58" s="1127"/>
      <c r="E58" s="942"/>
      <c r="F58" s="943" t="s">
        <v>948</v>
      </c>
      <c r="G58" s="1063">
        <f t="shared" si="6"/>
        <v>370</v>
      </c>
      <c r="H58" s="1073">
        <f t="shared" si="0"/>
        <v>400</v>
      </c>
      <c r="I58" s="944"/>
      <c r="J58" s="945"/>
      <c r="K58" s="1154"/>
      <c r="L58" s="942"/>
      <c r="M58" s="968" t="s">
        <v>753</v>
      </c>
      <c r="N58" s="1063">
        <f t="shared" si="15"/>
        <v>427</v>
      </c>
      <c r="O58" s="1073">
        <f t="shared" si="2"/>
        <v>310</v>
      </c>
      <c r="P58" s="992">
        <f>P292+P175*$C$8/100</f>
        <v>210</v>
      </c>
      <c r="Q58" s="945"/>
      <c r="V58" s="1133"/>
      <c r="W58" s="951"/>
      <c r="X58" s="984" t="s">
        <v>754</v>
      </c>
      <c r="Y58" s="1063">
        <f t="shared" si="4"/>
        <v>106</v>
      </c>
      <c r="Z58" s="1073">
        <f t="shared" si="5"/>
        <v>80</v>
      </c>
      <c r="AA58" s="985">
        <f t="shared" ref="AA58:AA59" si="16">AA292+AA175*$C$5/100</f>
        <v>80</v>
      </c>
      <c r="AB58" s="952"/>
      <c r="AC58" s="613"/>
    </row>
    <row r="59" spans="1:29">
      <c r="A59" s="920"/>
      <c r="B59" s="613"/>
      <c r="C59" s="613"/>
      <c r="D59" s="1127"/>
      <c r="E59" s="942"/>
      <c r="F59" s="943" t="s">
        <v>755</v>
      </c>
      <c r="G59" s="1063">
        <f t="shared" si="6"/>
        <v>320</v>
      </c>
      <c r="H59" s="1073">
        <f t="shared" si="0"/>
        <v>350</v>
      </c>
      <c r="I59" s="944"/>
      <c r="J59" s="945"/>
      <c r="K59" s="1154"/>
      <c r="L59" s="942"/>
      <c r="M59" s="946" t="s">
        <v>756</v>
      </c>
      <c r="N59" s="1063">
        <f t="shared" si="15"/>
        <v>250</v>
      </c>
      <c r="O59" s="1073">
        <f t="shared" si="2"/>
        <v>280</v>
      </c>
      <c r="P59" s="947"/>
      <c r="Q59" s="945"/>
      <c r="V59" s="1133"/>
      <c r="W59" s="951"/>
      <c r="X59" s="990" t="s">
        <v>757</v>
      </c>
      <c r="Y59" s="1063">
        <f t="shared" si="4"/>
        <v>128</v>
      </c>
      <c r="Z59" s="1073">
        <f t="shared" si="5"/>
        <v>60</v>
      </c>
      <c r="AA59" s="985">
        <f t="shared" si="16"/>
        <v>60</v>
      </c>
      <c r="AB59" s="1022">
        <f>AB293+AB176*$C$6/100</f>
        <v>80</v>
      </c>
      <c r="AC59" s="613"/>
    </row>
    <row r="60" spans="1:29">
      <c r="A60" s="920"/>
      <c r="B60" s="613"/>
      <c r="C60" s="613"/>
      <c r="D60" s="1127"/>
      <c r="E60" s="942"/>
      <c r="F60" s="943" t="s">
        <v>758</v>
      </c>
      <c r="G60" s="1063">
        <f t="shared" si="6"/>
        <v>300</v>
      </c>
      <c r="H60" s="1073">
        <f t="shared" si="0"/>
        <v>330</v>
      </c>
      <c r="I60" s="944"/>
      <c r="J60" s="945"/>
      <c r="K60" s="1155"/>
      <c r="L60" s="1023"/>
      <c r="M60" s="974" t="s">
        <v>759</v>
      </c>
      <c r="N60" s="1069">
        <f t="shared" si="15"/>
        <v>300</v>
      </c>
      <c r="O60" s="1079">
        <f t="shared" si="2"/>
        <v>330</v>
      </c>
      <c r="P60" s="975"/>
      <c r="Q60" s="976"/>
      <c r="V60" s="1134"/>
      <c r="W60" s="1024"/>
      <c r="X60" s="993" t="s">
        <v>760</v>
      </c>
      <c r="Y60" s="1064">
        <f t="shared" si="4"/>
        <v>110</v>
      </c>
      <c r="Z60" s="1074">
        <f t="shared" si="5"/>
        <v>140</v>
      </c>
      <c r="AA60" s="1025"/>
      <c r="AB60" s="1026"/>
      <c r="AC60" s="613"/>
    </row>
    <row r="61" spans="1:29">
      <c r="A61" s="920"/>
      <c r="B61" s="613"/>
      <c r="C61" s="613"/>
      <c r="D61" s="1127"/>
      <c r="E61" s="942"/>
      <c r="F61" s="1002" t="s">
        <v>761</v>
      </c>
      <c r="G61" s="1063">
        <f t="shared" si="6"/>
        <v>346.6</v>
      </c>
      <c r="H61" s="1073">
        <f t="shared" si="0"/>
        <v>280</v>
      </c>
      <c r="I61" s="991">
        <f t="shared" ref="I61:I62" si="17">I295+I178*$C$6/100</f>
        <v>138</v>
      </c>
      <c r="J61" s="945"/>
      <c r="K61" s="1153" t="s">
        <v>762</v>
      </c>
      <c r="L61" s="973"/>
      <c r="M61" s="939" t="s">
        <v>763</v>
      </c>
      <c r="N61" s="1068">
        <f t="shared" si="15"/>
        <v>250</v>
      </c>
      <c r="O61" s="1078">
        <f t="shared" si="2"/>
        <v>280</v>
      </c>
      <c r="P61" s="982"/>
      <c r="Q61" s="983"/>
      <c r="V61" s="1143" t="s">
        <v>764</v>
      </c>
      <c r="W61" s="1027"/>
      <c r="X61" s="939" t="s">
        <v>765</v>
      </c>
      <c r="Y61" s="1068">
        <f t="shared" si="4"/>
        <v>250</v>
      </c>
      <c r="Z61" s="1078">
        <f t="shared" si="5"/>
        <v>280</v>
      </c>
      <c r="AA61" s="982"/>
      <c r="AB61" s="1028"/>
      <c r="AC61" s="613"/>
    </row>
    <row r="62" spans="1:29">
      <c r="A62" s="920"/>
      <c r="B62" s="613"/>
      <c r="C62" s="613"/>
      <c r="D62" s="1127"/>
      <c r="E62" s="942"/>
      <c r="F62" s="1002" t="s">
        <v>766</v>
      </c>
      <c r="G62" s="1063">
        <f t="shared" si="6"/>
        <v>439</v>
      </c>
      <c r="H62" s="1073">
        <f t="shared" si="0"/>
        <v>350</v>
      </c>
      <c r="I62" s="991">
        <f t="shared" si="17"/>
        <v>170</v>
      </c>
      <c r="J62" s="945"/>
      <c r="K62" s="1154"/>
      <c r="L62" s="942"/>
      <c r="M62" s="968" t="s">
        <v>767</v>
      </c>
      <c r="N62" s="1063">
        <f t="shared" si="15"/>
        <v>203.5</v>
      </c>
      <c r="O62" s="1073">
        <f t="shared" si="2"/>
        <v>160</v>
      </c>
      <c r="P62" s="992">
        <f>P296+P179*$C$8/100</f>
        <v>105</v>
      </c>
      <c r="Q62" s="952"/>
      <c r="V62" s="1144"/>
      <c r="W62" s="951"/>
      <c r="X62" s="946" t="s">
        <v>949</v>
      </c>
      <c r="Y62" s="1063">
        <f t="shared" si="4"/>
        <v>270</v>
      </c>
      <c r="Z62" s="1073">
        <f t="shared" si="5"/>
        <v>300</v>
      </c>
      <c r="AA62" s="947"/>
      <c r="AB62" s="952"/>
      <c r="AC62" s="613"/>
    </row>
    <row r="63" spans="1:29">
      <c r="A63" s="920"/>
      <c r="B63" s="613"/>
      <c r="C63" s="613"/>
      <c r="D63" s="1127"/>
      <c r="E63" s="942"/>
      <c r="F63" s="1015" t="s">
        <v>768</v>
      </c>
      <c r="G63" s="1063">
        <f t="shared" si="6"/>
        <v>430</v>
      </c>
      <c r="H63" s="1073">
        <f t="shared" si="0"/>
        <v>460</v>
      </c>
      <c r="I63" s="944"/>
      <c r="J63" s="945"/>
      <c r="K63" s="1154"/>
      <c r="L63" s="942"/>
      <c r="M63" s="946" t="s">
        <v>769</v>
      </c>
      <c r="N63" s="1063">
        <f t="shared" si="15"/>
        <v>240</v>
      </c>
      <c r="O63" s="1073">
        <f t="shared" si="2"/>
        <v>270</v>
      </c>
      <c r="P63" s="944"/>
      <c r="Q63" s="945"/>
      <c r="V63" s="1144"/>
      <c r="W63" s="951"/>
      <c r="X63" s="946" t="s">
        <v>770</v>
      </c>
      <c r="Y63" s="1063">
        <f>Z63-30+(AA63+AB63)*0.7</f>
        <v>290</v>
      </c>
      <c r="Z63" s="1073">
        <f t="shared" si="5"/>
        <v>320</v>
      </c>
      <c r="AA63" s="947"/>
      <c r="AB63" s="952"/>
      <c r="AC63" s="613"/>
    </row>
    <row r="64" spans="1:29">
      <c r="A64" s="920"/>
      <c r="B64" s="613"/>
      <c r="C64" s="613"/>
      <c r="D64" s="1127"/>
      <c r="E64" s="942"/>
      <c r="F64" s="943" t="s">
        <v>771</v>
      </c>
      <c r="G64" s="1063">
        <f t="shared" si="6"/>
        <v>360</v>
      </c>
      <c r="H64" s="1073">
        <f t="shared" si="0"/>
        <v>390</v>
      </c>
      <c r="I64" s="944"/>
      <c r="J64" s="945"/>
      <c r="K64" s="1154"/>
      <c r="L64" s="954">
        <f>L298+L181*$C$10/100</f>
        <v>160</v>
      </c>
      <c r="M64" s="955" t="s">
        <v>772</v>
      </c>
      <c r="N64" s="1063">
        <f t="shared" si="15"/>
        <v>250</v>
      </c>
      <c r="O64" s="1073">
        <f t="shared" si="2"/>
        <v>280</v>
      </c>
      <c r="P64" s="944"/>
      <c r="Q64" s="945"/>
      <c r="V64" s="1144"/>
      <c r="W64" s="951"/>
      <c r="X64" s="946" t="s">
        <v>773</v>
      </c>
      <c r="Y64" s="1063">
        <f t="shared" si="4"/>
        <v>270</v>
      </c>
      <c r="Z64" s="1073">
        <f t="shared" si="5"/>
        <v>300</v>
      </c>
      <c r="AA64" s="947"/>
      <c r="AB64" s="952"/>
      <c r="AC64" s="613"/>
    </row>
    <row r="65" spans="1:29">
      <c r="A65" s="920"/>
      <c r="B65" s="613"/>
      <c r="C65" s="613"/>
      <c r="D65" s="1127"/>
      <c r="E65" s="942"/>
      <c r="F65" s="943" t="s">
        <v>774</v>
      </c>
      <c r="G65" s="1063">
        <f t="shared" si="6"/>
        <v>325</v>
      </c>
      <c r="H65" s="1073">
        <f t="shared" si="0"/>
        <v>355</v>
      </c>
      <c r="I65" s="944"/>
      <c r="J65" s="945"/>
      <c r="K65" s="1154"/>
      <c r="L65" s="942"/>
      <c r="M65" s="956" t="s">
        <v>775</v>
      </c>
      <c r="N65" s="1063">
        <f t="shared" si="15"/>
        <v>275</v>
      </c>
      <c r="O65" s="1073">
        <f t="shared" si="2"/>
        <v>200</v>
      </c>
      <c r="P65" s="985">
        <f>P299+P182*$C$5/100</f>
        <v>150</v>
      </c>
      <c r="Q65" s="945"/>
      <c r="V65" s="1144"/>
      <c r="W65" s="951"/>
      <c r="X65" s="990" t="s">
        <v>776</v>
      </c>
      <c r="Y65" s="1063">
        <f t="shared" si="4"/>
        <v>195</v>
      </c>
      <c r="Z65" s="1073">
        <f t="shared" si="5"/>
        <v>190</v>
      </c>
      <c r="AA65" s="991">
        <f>AA299+AA182*$C$6/100</f>
        <v>50</v>
      </c>
      <c r="AB65" s="952"/>
      <c r="AC65" s="613"/>
    </row>
    <row r="66" spans="1:29">
      <c r="A66" s="920"/>
      <c r="B66" s="613"/>
      <c r="C66" s="613"/>
      <c r="D66" s="1127"/>
      <c r="E66" s="942"/>
      <c r="F66" s="943" t="s">
        <v>777</v>
      </c>
      <c r="G66" s="1063">
        <f t="shared" si="6"/>
        <v>420</v>
      </c>
      <c r="H66" s="1073">
        <f t="shared" si="0"/>
        <v>450</v>
      </c>
      <c r="I66" s="944"/>
      <c r="J66" s="945"/>
      <c r="K66" s="1154"/>
      <c r="L66" s="942"/>
      <c r="M66" s="968" t="s">
        <v>778</v>
      </c>
      <c r="N66" s="1063">
        <f t="shared" si="15"/>
        <v>213</v>
      </c>
      <c r="O66" s="1073">
        <f t="shared" si="2"/>
        <v>173</v>
      </c>
      <c r="P66" s="992">
        <f>P300+P183*$C$8/100</f>
        <v>100</v>
      </c>
      <c r="Q66" s="945"/>
      <c r="V66" s="1144"/>
      <c r="W66" s="951"/>
      <c r="X66" s="946" t="s">
        <v>779</v>
      </c>
      <c r="Y66" s="1063">
        <f t="shared" si="4"/>
        <v>240</v>
      </c>
      <c r="Z66" s="1073">
        <f t="shared" si="5"/>
        <v>270</v>
      </c>
      <c r="AA66" s="947"/>
      <c r="AB66" s="952"/>
      <c r="AC66" s="613"/>
    </row>
    <row r="67" spans="1:29">
      <c r="A67" s="920"/>
      <c r="B67" s="613"/>
      <c r="C67" s="613"/>
      <c r="D67" s="1127"/>
      <c r="E67" s="942"/>
      <c r="F67" s="972" t="s">
        <v>780</v>
      </c>
      <c r="G67" s="1063">
        <f t="shared" si="6"/>
        <v>431</v>
      </c>
      <c r="H67" s="1073">
        <f t="shared" si="0"/>
        <v>370</v>
      </c>
      <c r="I67" s="992">
        <f>I301+I184*$C$8/100</f>
        <v>130</v>
      </c>
      <c r="J67" s="945"/>
      <c r="K67" s="1154"/>
      <c r="L67" s="942"/>
      <c r="M67" s="946" t="s">
        <v>951</v>
      </c>
      <c r="N67" s="1063">
        <f t="shared" si="15"/>
        <v>295</v>
      </c>
      <c r="O67" s="1073">
        <f t="shared" si="2"/>
        <v>325</v>
      </c>
      <c r="P67" s="944"/>
      <c r="Q67" s="945"/>
      <c r="V67" s="1144"/>
      <c r="W67" s="951"/>
      <c r="X67" s="946" t="s">
        <v>781</v>
      </c>
      <c r="Y67" s="1063">
        <f t="shared" si="4"/>
        <v>240</v>
      </c>
      <c r="Z67" s="1073">
        <f t="shared" si="5"/>
        <v>270</v>
      </c>
      <c r="AA67" s="947"/>
      <c r="AB67" s="952"/>
      <c r="AC67" s="613"/>
    </row>
    <row r="68" spans="1:29">
      <c r="A68" s="920"/>
      <c r="B68" s="613"/>
      <c r="C68" s="613"/>
      <c r="D68" s="1127"/>
      <c r="E68" s="942"/>
      <c r="F68" s="943" t="s">
        <v>782</v>
      </c>
      <c r="G68" s="1063">
        <f t="shared" si="6"/>
        <v>400</v>
      </c>
      <c r="H68" s="1073">
        <f t="shared" ref="H68:H118" si="18">H302+(G185*$C$3+H185*$C$4)/100</f>
        <v>430</v>
      </c>
      <c r="I68" s="944"/>
      <c r="J68" s="945"/>
      <c r="K68" s="1155"/>
      <c r="L68" s="973"/>
      <c r="M68" s="1029" t="s">
        <v>783</v>
      </c>
      <c r="N68" s="1069">
        <f t="shared" si="15"/>
        <v>370</v>
      </c>
      <c r="O68" s="1079">
        <f t="shared" ref="O68:O110" si="19">O302+(N185*$C$3+O185*$C$4)/100</f>
        <v>260</v>
      </c>
      <c r="P68" s="1030">
        <f>P302+P185*$C$8/100</f>
        <v>200</v>
      </c>
      <c r="Q68" s="976"/>
      <c r="V68" s="1144"/>
      <c r="W68" s="951"/>
      <c r="X68" s="977" t="s">
        <v>784</v>
      </c>
      <c r="Y68" s="1063">
        <f t="shared" ref="Y68:Y76" si="20">Z68-30+(AA68+AB68)*0.7</f>
        <v>276</v>
      </c>
      <c r="Z68" s="1073">
        <f t="shared" ref="Z68:Z76" si="21">Z302+(Y185*$C$3+Z185*$C$4)/100</f>
        <v>250</v>
      </c>
      <c r="AA68" s="971">
        <f t="shared" ref="AA68" si="22">AA302+AA185*$C$7/100</f>
        <v>80</v>
      </c>
      <c r="AB68" s="952"/>
      <c r="AC68" s="613"/>
    </row>
    <row r="69" spans="1:29">
      <c r="A69" s="920"/>
      <c r="B69" s="613"/>
      <c r="C69" s="613"/>
      <c r="D69" s="1127"/>
      <c r="E69" s="1031"/>
      <c r="F69" s="956" t="s">
        <v>785</v>
      </c>
      <c r="G69" s="1063">
        <f t="shared" ref="G69:G118" si="23">H69-30+(I69+J69)*0.7</f>
        <v>439</v>
      </c>
      <c r="H69" s="1073">
        <f t="shared" si="18"/>
        <v>350</v>
      </c>
      <c r="I69" s="985">
        <f>I303+I186*$C$5/100</f>
        <v>170</v>
      </c>
      <c r="J69" s="945"/>
      <c r="K69" s="1158" t="s">
        <v>786</v>
      </c>
      <c r="L69" s="931"/>
      <c r="M69" s="1032" t="s">
        <v>953</v>
      </c>
      <c r="N69" s="1067">
        <f t="shared" si="15"/>
        <v>270</v>
      </c>
      <c r="O69" s="1077">
        <f t="shared" si="19"/>
        <v>230</v>
      </c>
      <c r="P69" s="1033">
        <f t="shared" ref="P69:P70" si="24">P303+P186*$C$7/100</f>
        <v>100</v>
      </c>
      <c r="Q69" s="934"/>
      <c r="V69" s="1144"/>
      <c r="W69" s="951"/>
      <c r="X69" s="946" t="s">
        <v>787</v>
      </c>
      <c r="Y69" s="1063">
        <f t="shared" si="20"/>
        <v>350</v>
      </c>
      <c r="Z69" s="1073">
        <f t="shared" si="21"/>
        <v>380</v>
      </c>
      <c r="AA69" s="947"/>
      <c r="AB69" s="952"/>
      <c r="AC69" s="613"/>
    </row>
    <row r="70" spans="1:29">
      <c r="A70" s="920"/>
      <c r="B70" s="613"/>
      <c r="C70" s="613"/>
      <c r="D70" s="1156"/>
      <c r="E70" s="1034">
        <f t="shared" ref="E70:E71" si="25">E304+E187*$C$10/100</f>
        <v>140</v>
      </c>
      <c r="F70" s="979" t="s">
        <v>788</v>
      </c>
      <c r="G70" s="1069">
        <f t="shared" si="23"/>
        <v>326</v>
      </c>
      <c r="H70" s="1079">
        <f t="shared" si="18"/>
        <v>300</v>
      </c>
      <c r="I70" s="1094">
        <f>I304+I187*$C$5/100</f>
        <v>80</v>
      </c>
      <c r="J70" s="976"/>
      <c r="K70" s="1159"/>
      <c r="L70" s="942"/>
      <c r="M70" s="977" t="s">
        <v>955</v>
      </c>
      <c r="N70" s="1063">
        <f t="shared" si="15"/>
        <v>296</v>
      </c>
      <c r="O70" s="1073">
        <f t="shared" si="19"/>
        <v>270</v>
      </c>
      <c r="P70" s="971">
        <f t="shared" si="24"/>
        <v>80</v>
      </c>
      <c r="Q70" s="945"/>
      <c r="V70" s="1144"/>
      <c r="W70" s="951"/>
      <c r="X70" s="946" t="s">
        <v>789</v>
      </c>
      <c r="Y70" s="1063">
        <f t="shared" si="20"/>
        <v>230</v>
      </c>
      <c r="Z70" s="1073">
        <f t="shared" si="21"/>
        <v>260</v>
      </c>
      <c r="AA70" s="947"/>
      <c r="AB70" s="952"/>
      <c r="AC70" s="613"/>
    </row>
    <row r="71" spans="1:29">
      <c r="A71" s="920"/>
      <c r="B71" s="613"/>
      <c r="C71" s="613"/>
      <c r="D71" s="1123" t="s">
        <v>790</v>
      </c>
      <c r="E71" s="1037">
        <f t="shared" si="25"/>
        <v>80</v>
      </c>
      <c r="F71" s="1038" t="s">
        <v>957</v>
      </c>
      <c r="G71" s="1067">
        <f t="shared" si="23"/>
        <v>210</v>
      </c>
      <c r="H71" s="1077">
        <f t="shared" si="18"/>
        <v>240</v>
      </c>
      <c r="I71" s="1009"/>
      <c r="J71" s="934"/>
      <c r="K71" s="1159"/>
      <c r="L71" s="942"/>
      <c r="M71" s="946" t="s">
        <v>959</v>
      </c>
      <c r="N71" s="1063">
        <f t="shared" si="15"/>
        <v>310</v>
      </c>
      <c r="O71" s="1073">
        <f t="shared" si="19"/>
        <v>340</v>
      </c>
      <c r="P71" s="944"/>
      <c r="Q71" s="945"/>
      <c r="V71" s="1144"/>
      <c r="W71" s="951"/>
      <c r="X71" s="946" t="s">
        <v>791</v>
      </c>
      <c r="Y71" s="1063">
        <f t="shared" si="20"/>
        <v>270</v>
      </c>
      <c r="Z71" s="1073">
        <f t="shared" si="21"/>
        <v>300</v>
      </c>
      <c r="AA71" s="947"/>
      <c r="AB71" s="952"/>
      <c r="AC71" s="613"/>
    </row>
    <row r="72" spans="1:29">
      <c r="A72" s="920"/>
      <c r="B72" s="613"/>
      <c r="C72" s="613"/>
      <c r="D72" s="1124"/>
      <c r="E72" s="942"/>
      <c r="F72" s="943" t="s">
        <v>961</v>
      </c>
      <c r="G72" s="1063">
        <f t="shared" si="23"/>
        <v>170</v>
      </c>
      <c r="H72" s="1073">
        <f t="shared" si="18"/>
        <v>200</v>
      </c>
      <c r="I72" s="944"/>
      <c r="J72" s="945"/>
      <c r="K72" s="1159"/>
      <c r="L72" s="1039">
        <f>L306+L189*$C$10/100</f>
        <v>100</v>
      </c>
      <c r="M72" s="955" t="s">
        <v>963</v>
      </c>
      <c r="N72" s="1068">
        <f t="shared" si="15"/>
        <v>280</v>
      </c>
      <c r="O72" s="1078">
        <f t="shared" si="19"/>
        <v>310</v>
      </c>
      <c r="P72" s="1021"/>
      <c r="Q72" s="983"/>
      <c r="V72" s="1144"/>
      <c r="W72" s="951"/>
      <c r="X72" s="946" t="s">
        <v>792</v>
      </c>
      <c r="Y72" s="1063">
        <f t="shared" si="20"/>
        <v>270</v>
      </c>
      <c r="Z72" s="1073">
        <f t="shared" si="21"/>
        <v>300</v>
      </c>
      <c r="AA72" s="947"/>
      <c r="AB72" s="952"/>
      <c r="AC72" s="613"/>
    </row>
    <row r="73" spans="1:29">
      <c r="A73" s="920"/>
      <c r="B73" s="613"/>
      <c r="C73" s="613"/>
      <c r="D73" s="1124"/>
      <c r="E73" s="942"/>
      <c r="F73" s="943" t="s">
        <v>965</v>
      </c>
      <c r="G73" s="1063">
        <f t="shared" si="23"/>
        <v>190</v>
      </c>
      <c r="H73" s="1073">
        <f t="shared" si="18"/>
        <v>220</v>
      </c>
      <c r="I73" s="944"/>
      <c r="J73" s="945"/>
      <c r="K73" s="1160"/>
      <c r="L73" s="973"/>
      <c r="M73" s="956" t="s">
        <v>793</v>
      </c>
      <c r="N73" s="1064">
        <f t="shared" si="15"/>
        <v>240</v>
      </c>
      <c r="O73" s="1074">
        <f t="shared" si="19"/>
        <v>200</v>
      </c>
      <c r="P73" s="980">
        <f>P307+P190*$C$5/100</f>
        <v>100</v>
      </c>
      <c r="Q73" s="981"/>
      <c r="V73" s="1144"/>
      <c r="W73" s="951"/>
      <c r="X73" s="946" t="s">
        <v>794</v>
      </c>
      <c r="Y73" s="1063">
        <f t="shared" si="20"/>
        <v>280</v>
      </c>
      <c r="Z73" s="1073">
        <f t="shared" si="21"/>
        <v>310</v>
      </c>
      <c r="AA73" s="947"/>
      <c r="AB73" s="952"/>
      <c r="AC73" s="613"/>
    </row>
    <row r="74" spans="1:29">
      <c r="A74" s="920"/>
      <c r="B74" s="613"/>
      <c r="C74" s="613"/>
      <c r="D74" s="1124"/>
      <c r="E74" s="954">
        <f>E308+E191*$C$10/100</f>
        <v>100</v>
      </c>
      <c r="F74" s="955" t="s">
        <v>795</v>
      </c>
      <c r="G74" s="1063">
        <f t="shared" si="23"/>
        <v>215</v>
      </c>
      <c r="H74" s="1073">
        <f t="shared" si="18"/>
        <v>245</v>
      </c>
      <c r="I74" s="944"/>
      <c r="J74" s="945"/>
      <c r="K74" s="1123" t="s">
        <v>796</v>
      </c>
      <c r="L74" s="931"/>
      <c r="M74" s="932" t="s">
        <v>967</v>
      </c>
      <c r="N74" s="1067">
        <f t="shared" si="15"/>
        <v>120</v>
      </c>
      <c r="O74" s="1077">
        <f t="shared" si="19"/>
        <v>150</v>
      </c>
      <c r="P74" s="1009"/>
      <c r="Q74" s="934"/>
      <c r="V74" s="1144"/>
      <c r="W74" s="951"/>
      <c r="X74" s="946" t="s">
        <v>797</v>
      </c>
      <c r="Y74" s="1063">
        <f t="shared" si="20"/>
        <v>250</v>
      </c>
      <c r="Z74" s="1073">
        <f t="shared" si="21"/>
        <v>280</v>
      </c>
      <c r="AA74" s="947"/>
      <c r="AB74" s="952"/>
      <c r="AC74" s="613"/>
    </row>
    <row r="75" spans="1:29">
      <c r="A75" s="920"/>
      <c r="B75" s="613"/>
      <c r="C75" s="613"/>
      <c r="D75" s="1124"/>
      <c r="E75" s="942"/>
      <c r="F75" s="943" t="s">
        <v>798</v>
      </c>
      <c r="G75" s="1063">
        <f t="shared" si="23"/>
        <v>160</v>
      </c>
      <c r="H75" s="1073">
        <f t="shared" si="18"/>
        <v>190</v>
      </c>
      <c r="I75" s="944"/>
      <c r="J75" s="945"/>
      <c r="K75" s="1124"/>
      <c r="L75" s="954">
        <f>L309+L192*$C$10/100</f>
        <v>40</v>
      </c>
      <c r="M75" s="955" t="s">
        <v>799</v>
      </c>
      <c r="N75" s="1063">
        <f t="shared" si="15"/>
        <v>140</v>
      </c>
      <c r="O75" s="1073">
        <f t="shared" si="19"/>
        <v>170</v>
      </c>
      <c r="P75" s="944"/>
      <c r="Q75" s="945"/>
      <c r="V75" s="1144"/>
      <c r="W75" s="951"/>
      <c r="X75" s="946" t="s">
        <v>800</v>
      </c>
      <c r="Y75" s="1063">
        <f t="shared" si="20"/>
        <v>260</v>
      </c>
      <c r="Z75" s="1073">
        <f t="shared" si="21"/>
        <v>290</v>
      </c>
      <c r="AA75" s="947"/>
      <c r="AB75" s="952"/>
      <c r="AC75" s="613"/>
    </row>
    <row r="76" spans="1:29" ht="14.25" thickBot="1">
      <c r="A76" s="920"/>
      <c r="B76" s="613"/>
      <c r="C76" s="613"/>
      <c r="D76" s="1124"/>
      <c r="E76" s="942"/>
      <c r="F76" s="943" t="s">
        <v>801</v>
      </c>
      <c r="G76" s="1063">
        <f t="shared" si="23"/>
        <v>220</v>
      </c>
      <c r="H76" s="1073">
        <f t="shared" si="18"/>
        <v>250</v>
      </c>
      <c r="I76" s="944"/>
      <c r="J76" s="945"/>
      <c r="K76" s="1124"/>
      <c r="L76" s="942"/>
      <c r="M76" s="946" t="s">
        <v>802</v>
      </c>
      <c r="N76" s="1063">
        <f t="shared" si="15"/>
        <v>150</v>
      </c>
      <c r="O76" s="1073">
        <f t="shared" si="19"/>
        <v>180</v>
      </c>
      <c r="P76" s="944"/>
      <c r="Q76" s="945"/>
      <c r="V76" s="1157"/>
      <c r="W76" s="1040"/>
      <c r="X76" s="1041" t="s">
        <v>803</v>
      </c>
      <c r="Y76" s="1070">
        <f t="shared" si="20"/>
        <v>260</v>
      </c>
      <c r="Z76" s="1080">
        <f t="shared" si="21"/>
        <v>290</v>
      </c>
      <c r="AA76" s="1042"/>
      <c r="AB76" s="1043"/>
      <c r="AC76" s="613"/>
    </row>
    <row r="77" spans="1:29">
      <c r="A77" s="920"/>
      <c r="B77" s="613"/>
      <c r="C77" s="613"/>
      <c r="D77" s="1124"/>
      <c r="E77" s="942"/>
      <c r="F77" s="943" t="s">
        <v>804</v>
      </c>
      <c r="G77" s="1063">
        <f t="shared" si="23"/>
        <v>240</v>
      </c>
      <c r="H77" s="1073">
        <f t="shared" si="18"/>
        <v>270</v>
      </c>
      <c r="I77" s="944"/>
      <c r="J77" s="945"/>
      <c r="K77" s="1124"/>
      <c r="L77" s="942"/>
      <c r="M77" s="946" t="s">
        <v>805</v>
      </c>
      <c r="N77" s="1063">
        <f t="shared" si="15"/>
        <v>310</v>
      </c>
      <c r="O77" s="1073">
        <f t="shared" si="19"/>
        <v>340</v>
      </c>
      <c r="P77" s="944"/>
      <c r="Q77" s="945"/>
      <c r="R77" s="1099"/>
      <c r="S77" s="1163"/>
      <c r="T77" s="1163"/>
      <c r="U77" s="1163"/>
      <c r="V77" s="1163"/>
      <c r="W77" s="1163"/>
      <c r="X77" s="1163"/>
      <c r="Y77" s="1163"/>
      <c r="Z77" s="1163"/>
      <c r="AA77" s="1163"/>
      <c r="AB77" s="1163"/>
      <c r="AC77" s="613"/>
    </row>
    <row r="78" spans="1:29">
      <c r="A78" s="920"/>
      <c r="B78" s="613"/>
      <c r="C78" s="613"/>
      <c r="D78" s="1124"/>
      <c r="E78" s="942"/>
      <c r="F78" s="943" t="s">
        <v>806</v>
      </c>
      <c r="G78" s="1063">
        <f t="shared" si="23"/>
        <v>220</v>
      </c>
      <c r="H78" s="1073">
        <f t="shared" si="18"/>
        <v>250</v>
      </c>
      <c r="I78" s="944"/>
      <c r="J78" s="945"/>
      <c r="K78" s="1124"/>
      <c r="L78" s="942"/>
      <c r="M78" s="956" t="s">
        <v>807</v>
      </c>
      <c r="N78" s="1068">
        <f t="shared" si="15"/>
        <v>232</v>
      </c>
      <c r="O78" s="1078">
        <f t="shared" si="19"/>
        <v>185</v>
      </c>
      <c r="P78" s="1013">
        <f t="shared" ref="P78" si="26">P312+P195*$C$5/100</f>
        <v>110</v>
      </c>
      <c r="Q78" s="983"/>
      <c r="R78" s="1114" t="s">
        <v>808</v>
      </c>
      <c r="S78" s="1115"/>
      <c r="T78" s="1115"/>
      <c r="U78" s="1115"/>
      <c r="V78" s="1115"/>
      <c r="W78" s="1115"/>
      <c r="X78" s="1115"/>
      <c r="Y78" s="1115"/>
      <c r="Z78" s="1115"/>
      <c r="AA78" s="1115"/>
      <c r="AB78" s="1115"/>
      <c r="AC78" s="613"/>
    </row>
    <row r="79" spans="1:29">
      <c r="A79" s="920"/>
      <c r="B79" s="613"/>
      <c r="C79" s="613"/>
      <c r="D79" s="1124"/>
      <c r="E79" s="973"/>
      <c r="F79" s="943" t="s">
        <v>809</v>
      </c>
      <c r="G79" s="1068">
        <f t="shared" si="23"/>
        <v>180</v>
      </c>
      <c r="H79" s="1078">
        <f t="shared" si="18"/>
        <v>210</v>
      </c>
      <c r="I79" s="1021"/>
      <c r="J79" s="983"/>
      <c r="K79" s="1125"/>
      <c r="L79" s="973"/>
      <c r="M79" s="1044" t="s">
        <v>810</v>
      </c>
      <c r="N79" s="1064">
        <f>11+(P79+Q79)*0.7</f>
        <v>151</v>
      </c>
      <c r="O79" s="1074">
        <f t="shared" si="19"/>
        <v>0</v>
      </c>
      <c r="P79" s="980">
        <f>P313+P196*$C$5/100</f>
        <v>100</v>
      </c>
      <c r="Q79" s="1045">
        <f>Q313+Q196*$C$8/100</f>
        <v>100</v>
      </c>
      <c r="R79" s="1112" t="s">
        <v>811</v>
      </c>
      <c r="S79" s="1113"/>
      <c r="T79" s="1113"/>
      <c r="U79" s="1113"/>
      <c r="V79" s="1113"/>
      <c r="W79" s="1113"/>
      <c r="X79" s="1113"/>
      <c r="Y79" s="1113"/>
      <c r="Z79" s="1113"/>
      <c r="AA79" s="1113"/>
      <c r="AB79" s="1113"/>
      <c r="AC79" s="613"/>
    </row>
    <row r="80" spans="1:29" ht="13.5" customHeight="1">
      <c r="A80" s="920"/>
      <c r="B80" s="613"/>
      <c r="C80" s="613"/>
      <c r="D80" s="1125"/>
      <c r="E80" s="954">
        <f>E314+E197*$C$10/100</f>
        <v>60</v>
      </c>
      <c r="F80" s="1035" t="s">
        <v>969</v>
      </c>
      <c r="G80" s="1066">
        <f t="shared" si="23"/>
        <v>135</v>
      </c>
      <c r="H80" s="1076">
        <f t="shared" si="18"/>
        <v>165</v>
      </c>
      <c r="I80" s="1006"/>
      <c r="J80" s="1007"/>
      <c r="K80" s="1123" t="s">
        <v>812</v>
      </c>
      <c r="L80" s="931"/>
      <c r="M80" s="932" t="s">
        <v>970</v>
      </c>
      <c r="N80" s="1067">
        <f t="shared" si="15"/>
        <v>180</v>
      </c>
      <c r="O80" s="1077">
        <f t="shared" si="19"/>
        <v>210</v>
      </c>
      <c r="P80" s="1009"/>
      <c r="Q80" s="934"/>
      <c r="R80" s="1112" t="s">
        <v>813</v>
      </c>
      <c r="S80" s="1113"/>
      <c r="T80" s="1113"/>
      <c r="U80" s="1113"/>
      <c r="V80" s="1113"/>
      <c r="W80" s="1113"/>
      <c r="X80" s="1113"/>
      <c r="Y80" s="1113"/>
      <c r="Z80" s="1113"/>
      <c r="AA80" s="1113"/>
      <c r="AB80" s="1113"/>
      <c r="AC80" s="613"/>
    </row>
    <row r="81" spans="1:29">
      <c r="A81" s="920"/>
      <c r="B81" s="613"/>
      <c r="C81" s="613"/>
      <c r="D81" s="1153" t="s">
        <v>814</v>
      </c>
      <c r="E81" s="931"/>
      <c r="F81" s="1008" t="s">
        <v>972</v>
      </c>
      <c r="G81" s="1067">
        <f t="shared" si="23"/>
        <v>350</v>
      </c>
      <c r="H81" s="1077">
        <f t="shared" si="18"/>
        <v>380</v>
      </c>
      <c r="I81" s="1009"/>
      <c r="J81" s="934"/>
      <c r="K81" s="1124"/>
      <c r="L81" s="954">
        <f>L315+L198*$C$10/100</f>
        <v>200</v>
      </c>
      <c r="M81" s="955" t="s">
        <v>974</v>
      </c>
      <c r="N81" s="1063">
        <f t="shared" si="15"/>
        <v>175</v>
      </c>
      <c r="O81" s="1073">
        <f t="shared" si="19"/>
        <v>205</v>
      </c>
      <c r="P81" s="944"/>
      <c r="Q81" s="945"/>
      <c r="R81" s="1112" t="s">
        <v>815</v>
      </c>
      <c r="S81" s="1113"/>
      <c r="T81" s="1113"/>
      <c r="U81" s="1113"/>
      <c r="V81" s="1113"/>
      <c r="W81" s="1113"/>
      <c r="X81" s="1113"/>
      <c r="Y81" s="1113"/>
      <c r="Z81" s="1113"/>
      <c r="AA81" s="1113"/>
      <c r="AB81" s="1113"/>
      <c r="AC81" s="613"/>
    </row>
    <row r="82" spans="1:29">
      <c r="A82" s="920"/>
      <c r="B82" s="613"/>
      <c r="C82" s="613"/>
      <c r="D82" s="1154"/>
      <c r="E82" s="942"/>
      <c r="F82" s="943" t="s">
        <v>816</v>
      </c>
      <c r="G82" s="1063">
        <f t="shared" si="23"/>
        <v>330</v>
      </c>
      <c r="H82" s="1073">
        <f t="shared" si="18"/>
        <v>360</v>
      </c>
      <c r="I82" s="944"/>
      <c r="J82" s="945"/>
      <c r="K82" s="1124"/>
      <c r="L82" s="942"/>
      <c r="M82" s="946" t="s">
        <v>817</v>
      </c>
      <c r="N82" s="1063">
        <f t="shared" si="15"/>
        <v>230</v>
      </c>
      <c r="O82" s="1073">
        <f t="shared" si="19"/>
        <v>260</v>
      </c>
      <c r="P82" s="944"/>
      <c r="Q82" s="945"/>
      <c r="R82" s="1114" t="s">
        <v>818</v>
      </c>
      <c r="S82" s="1115"/>
      <c r="T82" s="1115"/>
      <c r="U82" s="1115"/>
      <c r="V82" s="1115"/>
      <c r="W82" s="1115"/>
      <c r="X82" s="1115"/>
      <c r="Y82" s="1115"/>
      <c r="Z82" s="1115"/>
      <c r="AA82" s="1115"/>
      <c r="AB82" s="1115"/>
      <c r="AC82" s="613"/>
    </row>
    <row r="83" spans="1:29">
      <c r="A83" s="920"/>
      <c r="B83" s="613"/>
      <c r="C83" s="613"/>
      <c r="D83" s="1154"/>
      <c r="E83" s="973"/>
      <c r="F83" s="1005" t="s">
        <v>819</v>
      </c>
      <c r="G83" s="1068">
        <f t="shared" si="23"/>
        <v>370</v>
      </c>
      <c r="H83" s="1078">
        <f t="shared" si="18"/>
        <v>400</v>
      </c>
      <c r="I83" s="1021"/>
      <c r="J83" s="983"/>
      <c r="K83" s="1124"/>
      <c r="L83" s="969">
        <f>L317+L200*$C$9/100</f>
        <v>200</v>
      </c>
      <c r="M83" s="970" t="s">
        <v>976</v>
      </c>
      <c r="N83" s="1063">
        <f t="shared" si="15"/>
        <v>165</v>
      </c>
      <c r="O83" s="1073">
        <f t="shared" si="19"/>
        <v>195</v>
      </c>
      <c r="P83" s="944"/>
      <c r="Q83" s="945"/>
      <c r="R83" s="1116" t="s">
        <v>820</v>
      </c>
      <c r="S83" s="1117"/>
      <c r="T83" s="1117"/>
      <c r="U83" s="1117"/>
      <c r="V83" s="1117"/>
      <c r="W83" s="1117"/>
      <c r="X83" s="1117"/>
      <c r="Y83" s="1117"/>
      <c r="Z83" s="1117"/>
      <c r="AA83" s="1117"/>
      <c r="AB83" s="1117"/>
      <c r="AC83" s="613"/>
    </row>
    <row r="84" spans="1:29">
      <c r="A84" s="920"/>
      <c r="B84" s="613"/>
      <c r="C84" s="613"/>
      <c r="D84" s="1155"/>
      <c r="E84" s="1004"/>
      <c r="F84" s="1046" t="s">
        <v>821</v>
      </c>
      <c r="G84" s="1066">
        <f t="shared" si="23"/>
        <v>260</v>
      </c>
      <c r="H84" s="1076">
        <f t="shared" si="18"/>
        <v>290</v>
      </c>
      <c r="I84" s="1006"/>
      <c r="J84" s="1007"/>
      <c r="K84" s="1125"/>
      <c r="L84" s="1047"/>
      <c r="M84" s="974" t="s">
        <v>822</v>
      </c>
      <c r="N84" s="1069">
        <f t="shared" si="15"/>
        <v>320</v>
      </c>
      <c r="O84" s="1079">
        <f t="shared" si="19"/>
        <v>350</v>
      </c>
      <c r="P84" s="1036"/>
      <c r="Q84" s="976"/>
      <c r="R84" s="1118" t="s">
        <v>823</v>
      </c>
      <c r="S84" s="1119"/>
      <c r="T84" s="1119"/>
      <c r="U84" s="1119"/>
      <c r="V84" s="1119"/>
      <c r="W84" s="1119"/>
      <c r="X84" s="1119"/>
      <c r="Y84" s="1119"/>
      <c r="Z84" s="1119"/>
      <c r="AA84" s="1119"/>
      <c r="AB84" s="1119"/>
      <c r="AC84" s="613"/>
    </row>
    <row r="85" spans="1:29">
      <c r="A85" s="920"/>
      <c r="B85" s="613"/>
      <c r="C85" s="613"/>
      <c r="D85" s="1123" t="s">
        <v>824</v>
      </c>
      <c r="E85" s="931"/>
      <c r="F85" s="1008" t="s">
        <v>825</v>
      </c>
      <c r="G85" s="1067">
        <f t="shared" si="23"/>
        <v>200</v>
      </c>
      <c r="H85" s="1077">
        <f t="shared" si="18"/>
        <v>230</v>
      </c>
      <c r="I85" s="1009"/>
      <c r="J85" s="934"/>
      <c r="K85" s="1123" t="s">
        <v>826</v>
      </c>
      <c r="L85" s="1037">
        <f>L319+L202*$C$10/100</f>
        <v>132</v>
      </c>
      <c r="M85" s="955" t="s">
        <v>827</v>
      </c>
      <c r="N85" s="1068">
        <f t="shared" si="15"/>
        <v>125</v>
      </c>
      <c r="O85" s="1078">
        <f t="shared" si="19"/>
        <v>155</v>
      </c>
      <c r="P85" s="1021"/>
      <c r="Q85" s="983"/>
      <c r="R85" s="1120" t="s">
        <v>828</v>
      </c>
      <c r="S85" s="1121"/>
      <c r="T85" s="1121"/>
      <c r="U85" s="1121"/>
      <c r="V85" s="1121"/>
      <c r="W85" s="1121"/>
      <c r="X85" s="1121"/>
      <c r="Y85" s="1121"/>
      <c r="Z85" s="1121"/>
      <c r="AA85" s="1121"/>
      <c r="AB85" s="1121"/>
      <c r="AC85" s="613"/>
    </row>
    <row r="86" spans="1:29">
      <c r="A86" s="920"/>
      <c r="B86" s="613"/>
      <c r="C86" s="613"/>
      <c r="D86" s="1124"/>
      <c r="E86" s="942"/>
      <c r="F86" s="943" t="s">
        <v>829</v>
      </c>
      <c r="G86" s="1063">
        <f t="shared" si="23"/>
        <v>210</v>
      </c>
      <c r="H86" s="1073">
        <f t="shared" si="18"/>
        <v>240</v>
      </c>
      <c r="I86" s="944"/>
      <c r="J86" s="945"/>
      <c r="K86" s="1124"/>
      <c r="L86" s="942"/>
      <c r="M86" s="946" t="s">
        <v>830</v>
      </c>
      <c r="N86" s="1063">
        <f t="shared" si="15"/>
        <v>100</v>
      </c>
      <c r="O86" s="1073">
        <f t="shared" si="19"/>
        <v>130</v>
      </c>
      <c r="P86" s="944"/>
      <c r="Q86" s="945"/>
      <c r="R86" s="1104" t="s">
        <v>977</v>
      </c>
      <c r="S86" s="1105"/>
      <c r="T86" s="1105"/>
      <c r="U86" s="1105"/>
      <c r="V86" s="1105"/>
      <c r="W86" s="1105"/>
      <c r="X86" s="1105"/>
      <c r="Y86" s="1105"/>
      <c r="Z86" s="1105"/>
      <c r="AA86" s="1105"/>
      <c r="AB86" s="1105"/>
      <c r="AC86" s="613"/>
    </row>
    <row r="87" spans="1:29">
      <c r="A87" s="920"/>
      <c r="B87" s="613"/>
      <c r="C87" s="613"/>
      <c r="D87" s="1124"/>
      <c r="E87" s="942"/>
      <c r="F87" s="943" t="s">
        <v>831</v>
      </c>
      <c r="G87" s="1063">
        <f t="shared" si="23"/>
        <v>160</v>
      </c>
      <c r="H87" s="1073">
        <f t="shared" si="18"/>
        <v>190</v>
      </c>
      <c r="I87" s="944"/>
      <c r="J87" s="945"/>
      <c r="K87" s="1124"/>
      <c r="L87" s="954">
        <f>L321+L204*$C$10/100</f>
        <v>100</v>
      </c>
      <c r="M87" s="1093" t="s">
        <v>832</v>
      </c>
      <c r="N87" s="1063">
        <f t="shared" si="15"/>
        <v>120</v>
      </c>
      <c r="O87" s="1073">
        <f t="shared" si="19"/>
        <v>150</v>
      </c>
      <c r="P87" s="944"/>
      <c r="Q87" s="945"/>
      <c r="R87" s="1120" t="s">
        <v>978</v>
      </c>
      <c r="S87" s="1121"/>
      <c r="T87" s="1121"/>
      <c r="U87" s="1121"/>
      <c r="V87" s="1121"/>
      <c r="W87" s="1121"/>
      <c r="X87" s="1121"/>
      <c r="Y87" s="1121"/>
      <c r="Z87" s="1121"/>
      <c r="AA87" s="1121"/>
      <c r="AB87" s="1121"/>
      <c r="AC87" s="613"/>
    </row>
    <row r="88" spans="1:29">
      <c r="A88" s="920"/>
      <c r="B88" s="613"/>
      <c r="C88" s="613"/>
      <c r="D88" s="1124"/>
      <c r="E88" s="942"/>
      <c r="F88" s="943" t="s">
        <v>833</v>
      </c>
      <c r="G88" s="1063">
        <f t="shared" si="23"/>
        <v>220</v>
      </c>
      <c r="H88" s="1073">
        <f t="shared" si="18"/>
        <v>250</v>
      </c>
      <c r="I88" s="944"/>
      <c r="J88" s="945"/>
      <c r="K88" s="1125"/>
      <c r="L88" s="1039">
        <f>L322+L205*$C$10/100</f>
        <v>100</v>
      </c>
      <c r="M88" s="1035" t="s">
        <v>834</v>
      </c>
      <c r="N88" s="1068">
        <f t="shared" si="15"/>
        <v>10</v>
      </c>
      <c r="O88" s="1078">
        <f t="shared" si="19"/>
        <v>40</v>
      </c>
      <c r="P88" s="1021"/>
      <c r="Q88" s="983"/>
      <c r="R88" s="1104" t="s">
        <v>979</v>
      </c>
      <c r="S88" s="1105"/>
      <c r="T88" s="1105"/>
      <c r="U88" s="1105"/>
      <c r="V88" s="1105"/>
      <c r="W88" s="1105"/>
      <c r="X88" s="1105"/>
      <c r="Y88" s="1105"/>
      <c r="Z88" s="1105"/>
      <c r="AA88" s="1105"/>
      <c r="AB88" s="1105"/>
      <c r="AC88" s="613"/>
    </row>
    <row r="89" spans="1:29">
      <c r="A89" s="920"/>
      <c r="B89" s="613"/>
      <c r="C89" s="613"/>
      <c r="D89" s="1124"/>
      <c r="E89" s="969">
        <f>E323+E206*$C$9/100</f>
        <v>100</v>
      </c>
      <c r="F89" s="970" t="s">
        <v>835</v>
      </c>
      <c r="G89" s="1063">
        <f t="shared" si="23"/>
        <v>200</v>
      </c>
      <c r="H89" s="1073">
        <f t="shared" si="18"/>
        <v>230</v>
      </c>
      <c r="I89" s="944"/>
      <c r="J89" s="945"/>
      <c r="K89" s="1137" t="s">
        <v>836</v>
      </c>
      <c r="L89" s="996"/>
      <c r="M89" s="932" t="s">
        <v>837</v>
      </c>
      <c r="N89" s="1067">
        <f t="shared" si="15"/>
        <v>-20</v>
      </c>
      <c r="O89" s="1077">
        <f t="shared" si="19"/>
        <v>10</v>
      </c>
      <c r="P89" s="1009"/>
      <c r="Q89" s="934"/>
      <c r="R89" s="1099"/>
      <c r="S89" s="1100"/>
      <c r="T89" s="1100"/>
      <c r="U89" s="1100"/>
      <c r="V89" s="1100"/>
      <c r="W89" s="1100"/>
      <c r="X89" s="1100"/>
      <c r="Y89" s="1100"/>
      <c r="Z89" s="1100"/>
      <c r="AA89" s="1100"/>
      <c r="AB89" s="1100"/>
      <c r="AC89" s="613"/>
    </row>
    <row r="90" spans="1:29">
      <c r="A90" s="920"/>
      <c r="B90" s="613"/>
      <c r="C90" s="613"/>
      <c r="D90" s="1124"/>
      <c r="E90" s="942"/>
      <c r="F90" s="943" t="s">
        <v>838</v>
      </c>
      <c r="G90" s="1063">
        <f t="shared" si="23"/>
        <v>210</v>
      </c>
      <c r="H90" s="1073">
        <f t="shared" si="18"/>
        <v>240</v>
      </c>
      <c r="I90" s="944"/>
      <c r="J90" s="945"/>
      <c r="K90" s="1138"/>
      <c r="L90" s="942"/>
      <c r="M90" s="946" t="s">
        <v>839</v>
      </c>
      <c r="N90" s="1063">
        <f t="shared" si="15"/>
        <v>170</v>
      </c>
      <c r="O90" s="1073">
        <f t="shared" si="19"/>
        <v>200</v>
      </c>
      <c r="P90" s="944"/>
      <c r="Q90" s="945"/>
      <c r="R90" s="1099"/>
      <c r="S90" s="1100"/>
      <c r="T90" s="1100"/>
      <c r="U90" s="1100"/>
      <c r="V90" s="1100"/>
      <c r="W90" s="1100"/>
      <c r="X90" s="1100"/>
      <c r="Y90" s="1100"/>
      <c r="Z90" s="1100"/>
      <c r="AA90" s="1100"/>
      <c r="AB90" s="1100"/>
      <c r="AC90" s="613"/>
    </row>
    <row r="91" spans="1:29" ht="13.5" customHeight="1">
      <c r="A91" s="920"/>
      <c r="B91" s="613"/>
      <c r="C91" s="613"/>
      <c r="D91" s="1124"/>
      <c r="E91" s="942"/>
      <c r="F91" s="943" t="s">
        <v>840</v>
      </c>
      <c r="G91" s="1063">
        <f t="shared" si="23"/>
        <v>230</v>
      </c>
      <c r="H91" s="1073">
        <f t="shared" si="18"/>
        <v>260</v>
      </c>
      <c r="I91" s="944"/>
      <c r="J91" s="945"/>
      <c r="K91" s="1138"/>
      <c r="L91" s="942"/>
      <c r="M91" s="946" t="s">
        <v>980</v>
      </c>
      <c r="N91" s="1063">
        <f t="shared" si="15"/>
        <v>60</v>
      </c>
      <c r="O91" s="1073">
        <f t="shared" si="19"/>
        <v>90</v>
      </c>
      <c r="P91" s="944"/>
      <c r="Q91" s="945"/>
      <c r="R91" s="1106" t="s">
        <v>841</v>
      </c>
      <c r="S91" s="1107"/>
      <c r="T91" s="1107"/>
      <c r="U91" s="1107"/>
      <c r="V91" s="1107"/>
      <c r="W91" s="1107"/>
      <c r="X91" s="1107"/>
      <c r="Y91" s="1107"/>
      <c r="Z91" s="1107"/>
      <c r="AA91" s="1107"/>
      <c r="AB91" s="1107"/>
      <c r="AC91" s="613"/>
    </row>
    <row r="92" spans="1:29">
      <c r="A92" s="920"/>
      <c r="B92" s="613"/>
      <c r="C92" s="613"/>
      <c r="D92" s="1125"/>
      <c r="E92" s="1048">
        <f>E326+E209*$C$10/100</f>
        <v>80</v>
      </c>
      <c r="F92" s="1035" t="s">
        <v>842</v>
      </c>
      <c r="G92" s="1069">
        <f t="shared" si="23"/>
        <v>150</v>
      </c>
      <c r="H92" s="1079">
        <f t="shared" si="18"/>
        <v>180</v>
      </c>
      <c r="I92" s="1036"/>
      <c r="J92" s="976"/>
      <c r="K92" s="1139"/>
      <c r="L92" s="1023"/>
      <c r="M92" s="974" t="s">
        <v>843</v>
      </c>
      <c r="N92" s="1069">
        <f t="shared" si="15"/>
        <v>-10</v>
      </c>
      <c r="O92" s="1079">
        <f t="shared" si="19"/>
        <v>20</v>
      </c>
      <c r="P92" s="1036"/>
      <c r="Q92" s="976"/>
      <c r="R92" s="1099"/>
      <c r="S92" s="1100"/>
      <c r="T92" s="1100"/>
      <c r="U92" s="1100"/>
      <c r="V92" s="1100"/>
      <c r="W92" s="1100"/>
      <c r="X92" s="1100"/>
      <c r="Y92" s="1100"/>
      <c r="Z92" s="1100"/>
      <c r="AA92" s="1100"/>
      <c r="AB92" s="1100"/>
      <c r="AC92" s="613"/>
    </row>
    <row r="93" spans="1:29">
      <c r="A93" s="920"/>
      <c r="B93" s="613"/>
      <c r="C93" s="613"/>
      <c r="D93" s="1140" t="s">
        <v>844</v>
      </c>
      <c r="E93" s="973"/>
      <c r="F93" s="939" t="s">
        <v>981</v>
      </c>
      <c r="G93" s="1068">
        <f t="shared" si="23"/>
        <v>180</v>
      </c>
      <c r="H93" s="1078">
        <f t="shared" si="18"/>
        <v>210</v>
      </c>
      <c r="I93" s="1021"/>
      <c r="J93" s="983"/>
      <c r="K93" s="1140" t="s">
        <v>845</v>
      </c>
      <c r="L93" s="1027"/>
      <c r="M93" s="939" t="s">
        <v>982</v>
      </c>
      <c r="N93" s="1068">
        <f t="shared" si="15"/>
        <v>100</v>
      </c>
      <c r="O93" s="1078">
        <f t="shared" si="19"/>
        <v>130</v>
      </c>
      <c r="P93" s="933"/>
      <c r="Q93" s="1028"/>
      <c r="R93" s="1099"/>
      <c r="S93" s="1100"/>
      <c r="T93" s="1100"/>
      <c r="U93" s="1100"/>
      <c r="V93" s="1100"/>
      <c r="W93" s="1100"/>
      <c r="X93" s="1100"/>
      <c r="Y93" s="1100"/>
      <c r="Z93" s="1100"/>
      <c r="AA93" s="1100"/>
      <c r="AB93" s="1100"/>
      <c r="AC93" s="613"/>
    </row>
    <row r="94" spans="1:29">
      <c r="A94" s="920"/>
      <c r="B94" s="613"/>
      <c r="C94" s="613"/>
      <c r="D94" s="1141"/>
      <c r="E94" s="942"/>
      <c r="F94" s="946" t="s">
        <v>983</v>
      </c>
      <c r="G94" s="1063">
        <f t="shared" si="23"/>
        <v>200</v>
      </c>
      <c r="H94" s="1073">
        <f t="shared" si="18"/>
        <v>230</v>
      </c>
      <c r="I94" s="944"/>
      <c r="J94" s="945"/>
      <c r="K94" s="1141"/>
      <c r="L94" s="951"/>
      <c r="M94" s="946" t="s">
        <v>984</v>
      </c>
      <c r="N94" s="1063">
        <f t="shared" si="15"/>
        <v>120</v>
      </c>
      <c r="O94" s="1073">
        <f t="shared" si="19"/>
        <v>150</v>
      </c>
      <c r="P94" s="947"/>
      <c r="Q94" s="952"/>
      <c r="R94" s="1108" t="s">
        <v>846</v>
      </c>
      <c r="S94" s="1109"/>
      <c r="T94" s="1109"/>
      <c r="U94" s="1109"/>
      <c r="V94" s="1109"/>
      <c r="W94" s="1109"/>
      <c r="X94" s="1109"/>
      <c r="Y94" s="1109"/>
      <c r="Z94" s="1109"/>
      <c r="AA94" s="1109"/>
      <c r="AB94" s="1109"/>
      <c r="AC94" s="613"/>
    </row>
    <row r="95" spans="1:29">
      <c r="A95" s="920"/>
      <c r="B95" s="613"/>
      <c r="C95" s="613"/>
      <c r="D95" s="1141"/>
      <c r="E95" s="942"/>
      <c r="F95" s="946" t="s">
        <v>847</v>
      </c>
      <c r="G95" s="1063">
        <f t="shared" si="23"/>
        <v>120</v>
      </c>
      <c r="H95" s="1073">
        <f t="shared" si="18"/>
        <v>150</v>
      </c>
      <c r="I95" s="944"/>
      <c r="J95" s="945"/>
      <c r="K95" s="1141"/>
      <c r="L95" s="951"/>
      <c r="M95" s="946" t="s">
        <v>985</v>
      </c>
      <c r="N95" s="1063">
        <f t="shared" si="15"/>
        <v>135</v>
      </c>
      <c r="O95" s="1073">
        <f t="shared" si="19"/>
        <v>165</v>
      </c>
      <c r="P95" s="947"/>
      <c r="Q95" s="952"/>
      <c r="R95" s="1110" t="s">
        <v>848</v>
      </c>
      <c r="S95" s="1111"/>
      <c r="T95" s="1111"/>
      <c r="U95" s="1111"/>
      <c r="V95" s="1111"/>
      <c r="W95" s="1111"/>
      <c r="X95" s="1111"/>
      <c r="Y95" s="1111"/>
      <c r="Z95" s="1111"/>
      <c r="AA95" s="1111"/>
      <c r="AB95" s="1111"/>
      <c r="AC95" s="613"/>
    </row>
    <row r="96" spans="1:29" ht="13.5" customHeight="1">
      <c r="A96" s="920"/>
      <c r="B96" s="613"/>
      <c r="C96" s="613"/>
      <c r="D96" s="1141"/>
      <c r="E96" s="942"/>
      <c r="F96" s="946" t="s">
        <v>849</v>
      </c>
      <c r="G96" s="1063">
        <f t="shared" si="23"/>
        <v>130</v>
      </c>
      <c r="H96" s="1073">
        <f t="shared" si="18"/>
        <v>160</v>
      </c>
      <c r="I96" s="944"/>
      <c r="J96" s="945"/>
      <c r="K96" s="1141"/>
      <c r="L96" s="951"/>
      <c r="M96" s="946" t="s">
        <v>850</v>
      </c>
      <c r="N96" s="1063">
        <f t="shared" si="15"/>
        <v>115</v>
      </c>
      <c r="O96" s="1073">
        <f t="shared" si="19"/>
        <v>145</v>
      </c>
      <c r="P96" s="947"/>
      <c r="Q96" s="952"/>
      <c r="R96" s="1099" t="s">
        <v>851</v>
      </c>
      <c r="S96" s="1100"/>
      <c r="T96" s="1100"/>
      <c r="U96" s="1100"/>
      <c r="V96" s="1100"/>
      <c r="W96" s="1100"/>
      <c r="X96" s="1100"/>
      <c r="Y96" s="1100"/>
      <c r="Z96" s="1100"/>
      <c r="AA96" s="1100"/>
      <c r="AB96" s="1100"/>
      <c r="AC96" s="613"/>
    </row>
    <row r="97" spans="1:29" s="884" customFormat="1">
      <c r="A97" s="920"/>
      <c r="B97" s="613"/>
      <c r="C97" s="613"/>
      <c r="D97" s="1141"/>
      <c r="E97" s="942"/>
      <c r="F97" s="990" t="s">
        <v>852</v>
      </c>
      <c r="G97" s="1063">
        <f t="shared" si="23"/>
        <v>157</v>
      </c>
      <c r="H97" s="1073">
        <f t="shared" si="18"/>
        <v>110</v>
      </c>
      <c r="I97" s="991">
        <f>I331+I214*$C$6/100</f>
        <v>110</v>
      </c>
      <c r="J97" s="945"/>
      <c r="K97" s="1141"/>
      <c r="L97" s="951"/>
      <c r="M97" s="946" t="s">
        <v>853</v>
      </c>
      <c r="N97" s="1063">
        <f t="shared" si="15"/>
        <v>80</v>
      </c>
      <c r="O97" s="1073">
        <f t="shared" si="19"/>
        <v>110</v>
      </c>
      <c r="P97" s="947"/>
      <c r="Q97" s="952"/>
      <c r="R97" s="1099" t="s">
        <v>854</v>
      </c>
      <c r="S97" s="1100"/>
      <c r="T97" s="1100"/>
      <c r="U97" s="1100"/>
      <c r="V97" s="1100"/>
      <c r="W97" s="1100"/>
      <c r="X97" s="1100"/>
      <c r="Y97" s="1100"/>
      <c r="Z97" s="1100"/>
      <c r="AA97" s="1100"/>
      <c r="AB97" s="1100"/>
      <c r="AC97" s="613"/>
    </row>
    <row r="98" spans="1:29" s="884" customFormat="1" ht="13.5" customHeight="1">
      <c r="A98" s="920"/>
      <c r="B98" s="613"/>
      <c r="C98" s="613"/>
      <c r="D98" s="1141"/>
      <c r="E98" s="942"/>
      <c r="F98" s="946" t="s">
        <v>986</v>
      </c>
      <c r="G98" s="1063">
        <f t="shared" si="23"/>
        <v>205</v>
      </c>
      <c r="H98" s="1073">
        <f t="shared" si="18"/>
        <v>235</v>
      </c>
      <c r="I98" s="944"/>
      <c r="J98" s="945"/>
      <c r="K98" s="1141"/>
      <c r="L98" s="951"/>
      <c r="M98" s="946" t="s">
        <v>855</v>
      </c>
      <c r="N98" s="1063">
        <f t="shared" si="15"/>
        <v>125</v>
      </c>
      <c r="O98" s="1073">
        <f t="shared" si="19"/>
        <v>155</v>
      </c>
      <c r="P98" s="947"/>
      <c r="Q98" s="952"/>
      <c r="R98" s="1099" t="s">
        <v>856</v>
      </c>
      <c r="S98" s="1100"/>
      <c r="T98" s="1100"/>
      <c r="U98" s="1100"/>
      <c r="V98" s="1100"/>
      <c r="W98" s="1100"/>
      <c r="X98" s="1100"/>
      <c r="Y98" s="1100"/>
      <c r="Z98" s="1100"/>
      <c r="AA98" s="1100"/>
      <c r="AB98" s="1100"/>
      <c r="AC98" s="613"/>
    </row>
    <row r="99" spans="1:29" s="884" customFormat="1">
      <c r="A99" s="920"/>
      <c r="B99" s="613"/>
      <c r="C99" s="613"/>
      <c r="D99" s="1141"/>
      <c r="E99" s="969">
        <f>E333+E216*$C$9/100</f>
        <v>100</v>
      </c>
      <c r="F99" s="970" t="s">
        <v>857</v>
      </c>
      <c r="G99" s="1063">
        <f t="shared" si="23"/>
        <v>270</v>
      </c>
      <c r="H99" s="1073">
        <f t="shared" si="18"/>
        <v>300</v>
      </c>
      <c r="I99" s="944"/>
      <c r="J99" s="945"/>
      <c r="K99" s="1141"/>
      <c r="L99" s="951"/>
      <c r="M99" s="956" t="s">
        <v>858</v>
      </c>
      <c r="N99" s="1063">
        <f t="shared" si="15"/>
        <v>220</v>
      </c>
      <c r="O99" s="1073">
        <f t="shared" si="19"/>
        <v>180</v>
      </c>
      <c r="P99" s="985">
        <f>P333+P216*$C$5/100</f>
        <v>100</v>
      </c>
      <c r="Q99" s="952"/>
      <c r="R99" s="1099" t="s">
        <v>859</v>
      </c>
      <c r="S99" s="1100"/>
      <c r="T99" s="1100"/>
      <c r="U99" s="1100"/>
      <c r="V99" s="1100"/>
      <c r="W99" s="1100"/>
      <c r="X99" s="1100"/>
      <c r="Y99" s="1100"/>
      <c r="Z99" s="1100"/>
      <c r="AA99" s="1100"/>
      <c r="AB99" s="1100"/>
      <c r="AC99" s="613"/>
    </row>
    <row r="100" spans="1:29" s="884" customFormat="1">
      <c r="A100" s="920"/>
      <c r="B100" s="613"/>
      <c r="C100" s="613"/>
      <c r="D100" s="1141"/>
      <c r="E100" s="973"/>
      <c r="F100" s="939" t="s">
        <v>860</v>
      </c>
      <c r="G100" s="1068">
        <f t="shared" si="23"/>
        <v>165</v>
      </c>
      <c r="H100" s="1078">
        <f t="shared" si="18"/>
        <v>195</v>
      </c>
      <c r="I100" s="1021"/>
      <c r="J100" s="983"/>
      <c r="K100" s="1142"/>
      <c r="L100" s="1049"/>
      <c r="M100" s="1050" t="s">
        <v>861</v>
      </c>
      <c r="N100" s="1069">
        <f t="shared" si="15"/>
        <v>161</v>
      </c>
      <c r="O100" s="1079">
        <f t="shared" si="19"/>
        <v>100</v>
      </c>
      <c r="P100" s="1051">
        <f>P334+P217*$C$7/100</f>
        <v>130</v>
      </c>
      <c r="Q100" s="1052"/>
      <c r="R100" s="1099" t="s">
        <v>862</v>
      </c>
      <c r="S100" s="1100"/>
      <c r="T100" s="1100"/>
      <c r="U100" s="1100"/>
      <c r="V100" s="1100"/>
      <c r="W100" s="1100"/>
      <c r="X100" s="1100"/>
      <c r="Y100" s="1100"/>
      <c r="Z100" s="1100"/>
      <c r="AA100" s="1100"/>
      <c r="AB100" s="1100"/>
      <c r="AC100" s="613"/>
    </row>
    <row r="101" spans="1:29" s="884" customFormat="1">
      <c r="A101" s="920"/>
      <c r="B101" s="613"/>
      <c r="C101" s="613"/>
      <c r="D101" s="1142"/>
      <c r="E101" s="1034">
        <f>E335+E218*$C$10/100</f>
        <v>60</v>
      </c>
      <c r="F101" s="1035" t="s">
        <v>863</v>
      </c>
      <c r="G101" s="1064">
        <f t="shared" si="23"/>
        <v>190</v>
      </c>
      <c r="H101" s="1074">
        <f t="shared" si="18"/>
        <v>220</v>
      </c>
      <c r="I101" s="1053"/>
      <c r="J101" s="981"/>
      <c r="K101" s="1149" t="s">
        <v>864</v>
      </c>
      <c r="L101" s="996"/>
      <c r="M101" s="932" t="s">
        <v>865</v>
      </c>
      <c r="N101" s="1067">
        <f t="shared" si="15"/>
        <v>230</v>
      </c>
      <c r="O101" s="1077">
        <f t="shared" si="19"/>
        <v>260</v>
      </c>
      <c r="P101" s="933"/>
      <c r="Q101" s="940"/>
      <c r="R101" s="1099" t="s">
        <v>866</v>
      </c>
      <c r="S101" s="1100"/>
      <c r="T101" s="1100"/>
      <c r="U101" s="1100"/>
      <c r="V101" s="1100"/>
      <c r="W101" s="1100"/>
      <c r="X101" s="1100"/>
      <c r="Y101" s="1100"/>
      <c r="Z101" s="1100"/>
      <c r="AA101" s="1100"/>
      <c r="AB101" s="1100"/>
      <c r="AC101" s="613"/>
    </row>
    <row r="102" spans="1:29" s="884" customFormat="1">
      <c r="A102" s="920"/>
      <c r="B102" s="613"/>
      <c r="C102" s="613"/>
      <c r="D102" s="1123" t="s">
        <v>867</v>
      </c>
      <c r="E102" s="927"/>
      <c r="F102" s="932" t="s">
        <v>987</v>
      </c>
      <c r="G102" s="1067">
        <f t="shared" si="23"/>
        <v>240</v>
      </c>
      <c r="H102" s="1077">
        <f t="shared" si="18"/>
        <v>270</v>
      </c>
      <c r="I102" s="1009"/>
      <c r="J102" s="934"/>
      <c r="K102" s="1150"/>
      <c r="L102" s="951"/>
      <c r="M102" s="946" t="s">
        <v>868</v>
      </c>
      <c r="N102" s="1063">
        <f t="shared" si="15"/>
        <v>260</v>
      </c>
      <c r="O102" s="1073">
        <f t="shared" si="19"/>
        <v>290</v>
      </c>
      <c r="P102" s="947"/>
      <c r="Q102" s="952"/>
      <c r="R102" s="1099" t="s">
        <v>988</v>
      </c>
      <c r="S102" s="1100"/>
      <c r="T102" s="1100"/>
      <c r="U102" s="1100"/>
      <c r="V102" s="1100"/>
      <c r="W102" s="1100"/>
      <c r="X102" s="1100"/>
      <c r="Y102" s="1100"/>
      <c r="Z102" s="1100"/>
      <c r="AA102" s="1100"/>
      <c r="AB102" s="1100"/>
      <c r="AC102" s="613"/>
    </row>
    <row r="103" spans="1:29" s="884" customFormat="1">
      <c r="A103" s="920"/>
      <c r="B103" s="613"/>
      <c r="C103" s="613"/>
      <c r="D103" s="1124"/>
      <c r="E103" s="942"/>
      <c r="F103" s="946" t="s">
        <v>989</v>
      </c>
      <c r="G103" s="1063">
        <f t="shared" si="23"/>
        <v>250</v>
      </c>
      <c r="H103" s="1073">
        <f t="shared" si="18"/>
        <v>280</v>
      </c>
      <c r="I103" s="944"/>
      <c r="J103" s="945"/>
      <c r="K103" s="1150"/>
      <c r="L103" s="951"/>
      <c r="M103" s="968" t="s">
        <v>869</v>
      </c>
      <c r="N103" s="1063">
        <f t="shared" si="15"/>
        <v>212</v>
      </c>
      <c r="O103" s="1073">
        <f t="shared" si="19"/>
        <v>200</v>
      </c>
      <c r="P103" s="992">
        <f>P337+P220*$C$8/100</f>
        <v>60</v>
      </c>
      <c r="Q103" s="952"/>
      <c r="R103" s="1099"/>
      <c r="S103" s="1100"/>
      <c r="T103" s="1100"/>
      <c r="U103" s="1100"/>
      <c r="V103" s="1100"/>
      <c r="W103" s="1100"/>
      <c r="X103" s="1100"/>
      <c r="Y103" s="1100"/>
      <c r="Z103" s="1100"/>
      <c r="AA103" s="1100"/>
      <c r="AB103" s="1100"/>
      <c r="AC103" s="613"/>
    </row>
    <row r="104" spans="1:29" s="884" customFormat="1">
      <c r="A104" s="920"/>
      <c r="B104" s="613"/>
      <c r="C104" s="613"/>
      <c r="D104" s="1124"/>
      <c r="E104" s="942"/>
      <c r="F104" s="946" t="s">
        <v>870</v>
      </c>
      <c r="G104" s="1063">
        <f t="shared" si="23"/>
        <v>250</v>
      </c>
      <c r="H104" s="1073">
        <f t="shared" si="18"/>
        <v>280</v>
      </c>
      <c r="I104" s="944"/>
      <c r="J104" s="945"/>
      <c r="K104" s="1151"/>
      <c r="L104" s="1049"/>
      <c r="M104" s="974" t="s">
        <v>871</v>
      </c>
      <c r="N104" s="1069">
        <f t="shared" si="15"/>
        <v>230</v>
      </c>
      <c r="O104" s="1079">
        <f t="shared" si="19"/>
        <v>260</v>
      </c>
      <c r="P104" s="975"/>
      <c r="Q104" s="1052"/>
      <c r="R104" s="1099"/>
      <c r="S104" s="1100"/>
      <c r="T104" s="1100"/>
      <c r="U104" s="1100"/>
      <c r="V104" s="1100"/>
      <c r="W104" s="1100"/>
      <c r="X104" s="1100"/>
      <c r="Y104" s="1100"/>
      <c r="Z104" s="1100"/>
      <c r="AA104" s="1100"/>
      <c r="AB104" s="1100"/>
      <c r="AC104" s="613"/>
    </row>
    <row r="105" spans="1:29" s="884" customFormat="1">
      <c r="A105" s="920"/>
      <c r="B105" s="613"/>
      <c r="C105" s="613"/>
      <c r="D105" s="1124"/>
      <c r="E105" s="942"/>
      <c r="F105" s="946" t="s">
        <v>872</v>
      </c>
      <c r="G105" s="1063">
        <f t="shared" si="23"/>
        <v>170</v>
      </c>
      <c r="H105" s="1073">
        <f t="shared" si="18"/>
        <v>200</v>
      </c>
      <c r="I105" s="944"/>
      <c r="J105" s="945"/>
      <c r="K105" s="1140" t="s">
        <v>990</v>
      </c>
      <c r="L105" s="996"/>
      <c r="M105" s="932" t="s">
        <v>991</v>
      </c>
      <c r="N105" s="1067">
        <f t="shared" si="15"/>
        <v>220</v>
      </c>
      <c r="O105" s="1077">
        <f t="shared" si="19"/>
        <v>250</v>
      </c>
      <c r="P105" s="933"/>
      <c r="Q105" s="940"/>
      <c r="R105" s="1099"/>
      <c r="S105" s="1100"/>
      <c r="T105" s="1100"/>
      <c r="U105" s="1100"/>
      <c r="V105" s="1100"/>
      <c r="W105" s="1100"/>
      <c r="X105" s="1100"/>
      <c r="Y105" s="1100"/>
      <c r="Z105" s="1100"/>
      <c r="AA105" s="1100"/>
      <c r="AB105" s="1100"/>
      <c r="AC105" s="613"/>
    </row>
    <row r="106" spans="1:29" s="884" customFormat="1">
      <c r="A106" s="920"/>
      <c r="B106" s="613"/>
      <c r="C106" s="613"/>
      <c r="D106" s="1124"/>
      <c r="E106" s="942"/>
      <c r="F106" s="946" t="s">
        <v>873</v>
      </c>
      <c r="G106" s="1063">
        <f t="shared" si="23"/>
        <v>280</v>
      </c>
      <c r="H106" s="1073">
        <f t="shared" si="18"/>
        <v>310</v>
      </c>
      <c r="I106" s="944"/>
      <c r="J106" s="945"/>
      <c r="K106" s="1141"/>
      <c r="L106" s="951"/>
      <c r="M106" s="946" t="s">
        <v>992</v>
      </c>
      <c r="N106" s="1063">
        <f t="shared" si="15"/>
        <v>260</v>
      </c>
      <c r="O106" s="1073">
        <f t="shared" si="19"/>
        <v>290</v>
      </c>
      <c r="P106" s="947"/>
      <c r="Q106" s="952"/>
      <c r="R106" s="1099"/>
      <c r="S106" s="1100"/>
      <c r="T106" s="1100"/>
      <c r="U106" s="1100"/>
      <c r="V106" s="1100"/>
      <c r="W106" s="1100"/>
      <c r="X106" s="1100"/>
      <c r="Y106" s="1100"/>
      <c r="Z106" s="1100"/>
      <c r="AA106" s="1100"/>
      <c r="AB106" s="1100"/>
      <c r="AC106" s="613"/>
    </row>
    <row r="107" spans="1:29" s="884" customFormat="1">
      <c r="A107" s="920"/>
      <c r="B107" s="613"/>
      <c r="C107" s="613"/>
      <c r="D107" s="1124"/>
      <c r="E107" s="942"/>
      <c r="F107" s="946" t="s">
        <v>874</v>
      </c>
      <c r="G107" s="1063">
        <f t="shared" si="23"/>
        <v>350</v>
      </c>
      <c r="H107" s="1073">
        <f t="shared" si="18"/>
        <v>380</v>
      </c>
      <c r="I107" s="944"/>
      <c r="J107" s="945"/>
      <c r="K107" s="1141"/>
      <c r="L107" s="951"/>
      <c r="M107" s="946" t="s">
        <v>993</v>
      </c>
      <c r="N107" s="1063">
        <f t="shared" si="15"/>
        <v>140</v>
      </c>
      <c r="O107" s="1073">
        <f t="shared" si="19"/>
        <v>170</v>
      </c>
      <c r="P107" s="947"/>
      <c r="Q107" s="952"/>
      <c r="R107" s="1101" t="s">
        <v>875</v>
      </c>
      <c r="S107" s="1102"/>
      <c r="T107" s="1102"/>
      <c r="U107" s="1102"/>
      <c r="V107" s="1102"/>
      <c r="W107" s="1102"/>
      <c r="X107" s="1102"/>
      <c r="Y107" s="1102"/>
      <c r="Z107" s="1102"/>
      <c r="AA107" s="1102"/>
      <c r="AB107" s="1102"/>
      <c r="AC107" s="613"/>
    </row>
    <row r="108" spans="1:29" s="884" customFormat="1">
      <c r="A108" s="920"/>
      <c r="B108" s="613"/>
      <c r="C108" s="613"/>
      <c r="D108" s="1124"/>
      <c r="E108" s="942"/>
      <c r="F108" s="977" t="s">
        <v>876</v>
      </c>
      <c r="G108" s="1063">
        <f t="shared" si="23"/>
        <v>212</v>
      </c>
      <c r="H108" s="1073">
        <f t="shared" si="18"/>
        <v>200</v>
      </c>
      <c r="I108" s="971">
        <f>I342+I225*$C$7/100</f>
        <v>60</v>
      </c>
      <c r="J108" s="945"/>
      <c r="K108" s="1141"/>
      <c r="L108" s="951"/>
      <c r="M108" s="946" t="s">
        <v>994</v>
      </c>
      <c r="N108" s="1063">
        <f t="shared" si="15"/>
        <v>250</v>
      </c>
      <c r="O108" s="1073">
        <f t="shared" si="19"/>
        <v>280</v>
      </c>
      <c r="P108" s="947"/>
      <c r="Q108" s="952"/>
      <c r="R108" s="1099" t="s">
        <v>877</v>
      </c>
      <c r="S108" s="1100"/>
      <c r="T108" s="1100"/>
      <c r="U108" s="1100"/>
      <c r="V108" s="1100"/>
      <c r="W108" s="1100"/>
      <c r="X108" s="1100"/>
      <c r="Y108" s="1100"/>
      <c r="Z108" s="1100"/>
      <c r="AA108" s="1100"/>
      <c r="AB108" s="1100"/>
      <c r="AC108" s="613"/>
    </row>
    <row r="109" spans="1:29" s="884" customFormat="1">
      <c r="A109" s="920"/>
      <c r="B109" s="613"/>
      <c r="C109" s="613"/>
      <c r="D109" s="1125"/>
      <c r="E109" s="1048">
        <f>E343+E226*$C$10/100</f>
        <v>100</v>
      </c>
      <c r="F109" s="1035" t="s">
        <v>878</v>
      </c>
      <c r="G109" s="1069">
        <f t="shared" si="23"/>
        <v>150</v>
      </c>
      <c r="H109" s="1079">
        <f t="shared" si="18"/>
        <v>180</v>
      </c>
      <c r="I109" s="1036"/>
      <c r="J109" s="976"/>
      <c r="K109" s="1141"/>
      <c r="L109" s="951"/>
      <c r="M109" s="968" t="s">
        <v>879</v>
      </c>
      <c r="N109" s="1063">
        <f t="shared" si="15"/>
        <v>190</v>
      </c>
      <c r="O109" s="1073">
        <f t="shared" si="19"/>
        <v>220</v>
      </c>
      <c r="P109" s="992">
        <f t="shared" ref="P109:P110" si="27">P343+P226*$C$8/100</f>
        <v>0</v>
      </c>
      <c r="Q109" s="952"/>
      <c r="R109" s="1099"/>
      <c r="S109" s="1100"/>
      <c r="T109" s="1100"/>
      <c r="U109" s="1100"/>
      <c r="V109" s="1100"/>
      <c r="W109" s="1100"/>
      <c r="X109" s="1100"/>
      <c r="Y109" s="1100"/>
      <c r="Z109" s="1100"/>
      <c r="AA109" s="1100"/>
      <c r="AB109" s="1100"/>
      <c r="AC109" s="613"/>
    </row>
    <row r="110" spans="1:29" s="884" customFormat="1" ht="14.25" thickBot="1">
      <c r="A110" s="920"/>
      <c r="B110" s="613"/>
      <c r="C110" s="613"/>
      <c r="D110" s="1126" t="s">
        <v>880</v>
      </c>
      <c r="E110" s="931"/>
      <c r="F110" s="956" t="s">
        <v>881</v>
      </c>
      <c r="G110" s="1067">
        <f t="shared" si="23"/>
        <v>236</v>
      </c>
      <c r="H110" s="1077">
        <f t="shared" si="18"/>
        <v>210</v>
      </c>
      <c r="I110" s="1054">
        <f>I344+I227*$C$5/100</f>
        <v>80</v>
      </c>
      <c r="J110" s="934"/>
      <c r="K110" s="1152"/>
      <c r="L110" s="1040"/>
      <c r="M110" s="1055" t="s">
        <v>882</v>
      </c>
      <c r="N110" s="1070">
        <f t="shared" si="15"/>
        <v>70</v>
      </c>
      <c r="O110" s="1080">
        <f t="shared" si="19"/>
        <v>100</v>
      </c>
      <c r="P110" s="1056">
        <f t="shared" si="27"/>
        <v>0</v>
      </c>
      <c r="Q110" s="1043"/>
      <c r="R110" s="1099"/>
      <c r="S110" s="1100"/>
      <c r="T110" s="1100"/>
      <c r="U110" s="1100"/>
      <c r="V110" s="1100"/>
      <c r="W110" s="1100"/>
      <c r="X110" s="1100"/>
      <c r="Y110" s="1100"/>
      <c r="Z110" s="1100"/>
      <c r="AA110" s="1100"/>
      <c r="AB110" s="1100"/>
      <c r="AC110" s="613"/>
    </row>
    <row r="111" spans="1:29" s="884" customFormat="1">
      <c r="A111" s="920"/>
      <c r="B111" s="613"/>
      <c r="C111" s="613"/>
      <c r="D111" s="1127"/>
      <c r="E111" s="942"/>
      <c r="F111" s="946" t="s">
        <v>995</v>
      </c>
      <c r="G111" s="1063">
        <f t="shared" si="23"/>
        <v>360</v>
      </c>
      <c r="H111" s="1073">
        <f t="shared" si="18"/>
        <v>390</v>
      </c>
      <c r="I111" s="947"/>
      <c r="J111" s="945"/>
      <c r="R111" s="1100"/>
      <c r="S111" s="1100"/>
      <c r="T111" s="1100"/>
      <c r="U111" s="1100"/>
      <c r="V111" s="1100"/>
      <c r="W111" s="1100"/>
      <c r="X111" s="1100"/>
      <c r="Y111" s="1100"/>
      <c r="Z111" s="1100"/>
      <c r="AA111" s="1100"/>
      <c r="AB111" s="1100"/>
      <c r="AC111" s="613"/>
    </row>
    <row r="112" spans="1:29" s="884" customFormat="1">
      <c r="A112" s="920"/>
      <c r="B112" s="613"/>
      <c r="C112" s="613"/>
      <c r="D112" s="1127"/>
      <c r="E112" s="942"/>
      <c r="F112" s="946" t="s">
        <v>883</v>
      </c>
      <c r="G112" s="1063">
        <f t="shared" si="23"/>
        <v>340</v>
      </c>
      <c r="H112" s="1073">
        <f t="shared" si="18"/>
        <v>370</v>
      </c>
      <c r="I112" s="947"/>
      <c r="J112" s="945"/>
      <c r="R112" s="1086"/>
      <c r="S112" s="1086"/>
      <c r="T112" s="1086"/>
      <c r="U112" s="1086"/>
      <c r="V112" s="1086"/>
      <c r="W112" s="1086"/>
      <c r="X112" s="1086"/>
      <c r="Y112" s="1086"/>
      <c r="Z112" s="1086"/>
      <c r="AA112" s="1086"/>
      <c r="AB112" s="1086"/>
      <c r="AC112" s="613"/>
    </row>
    <row r="113" spans="1:29" s="884" customFormat="1">
      <c r="A113" s="920"/>
      <c r="B113" s="613"/>
      <c r="C113" s="613"/>
      <c r="D113" s="1127"/>
      <c r="E113" s="942"/>
      <c r="F113" s="946" t="s">
        <v>884</v>
      </c>
      <c r="G113" s="1063">
        <f t="shared" si="23"/>
        <v>280</v>
      </c>
      <c r="H113" s="1073">
        <f t="shared" si="18"/>
        <v>310</v>
      </c>
      <c r="I113" s="947"/>
      <c r="J113" s="945"/>
      <c r="R113" s="1103"/>
      <c r="S113" s="1103"/>
      <c r="T113" s="1103"/>
      <c r="U113" s="1103"/>
      <c r="V113" s="1103"/>
      <c r="W113" s="1103"/>
      <c r="X113" s="1103"/>
      <c r="Y113" s="1103"/>
      <c r="Z113" s="1103"/>
      <c r="AA113" s="1103"/>
      <c r="AB113" s="1103"/>
      <c r="AC113" s="613"/>
    </row>
    <row r="114" spans="1:29" s="884" customFormat="1" ht="13.5" customHeight="1">
      <c r="A114" s="920"/>
      <c r="B114" s="613"/>
      <c r="C114" s="613"/>
      <c r="D114" s="1127"/>
      <c r="E114" s="942"/>
      <c r="F114" s="946" t="s">
        <v>885</v>
      </c>
      <c r="G114" s="1063">
        <f t="shared" si="23"/>
        <v>380</v>
      </c>
      <c r="H114" s="1073">
        <f t="shared" si="18"/>
        <v>410</v>
      </c>
      <c r="I114" s="947"/>
      <c r="J114" s="945"/>
      <c r="R114" s="1103"/>
      <c r="S114" s="1103"/>
      <c r="T114" s="1103"/>
      <c r="U114" s="1103"/>
      <c r="V114" s="1103"/>
      <c r="W114" s="1103"/>
      <c r="X114" s="1103"/>
      <c r="Y114" s="1103"/>
      <c r="Z114" s="1103"/>
      <c r="AA114" s="1103"/>
      <c r="AB114" s="1103"/>
      <c r="AC114" s="613"/>
    </row>
    <row r="115" spans="1:29" s="884" customFormat="1" ht="13.5" customHeight="1">
      <c r="A115" s="920"/>
      <c r="B115" s="613"/>
      <c r="C115" s="613"/>
      <c r="D115" s="1127"/>
      <c r="E115" s="942"/>
      <c r="F115" s="946" t="s">
        <v>886</v>
      </c>
      <c r="G115" s="1063">
        <f t="shared" si="23"/>
        <v>350</v>
      </c>
      <c r="H115" s="1073">
        <f t="shared" si="18"/>
        <v>380</v>
      </c>
      <c r="I115" s="947"/>
      <c r="J115" s="945"/>
      <c r="R115" s="1103"/>
      <c r="S115" s="1103"/>
      <c r="T115" s="1103"/>
      <c r="U115" s="1103"/>
      <c r="V115" s="1103"/>
      <c r="W115" s="1103"/>
      <c r="X115" s="1103"/>
      <c r="Y115" s="1103"/>
      <c r="Z115" s="1103"/>
      <c r="AA115" s="1103"/>
      <c r="AB115" s="1103"/>
      <c r="AC115" s="613"/>
    </row>
    <row r="116" spans="1:29" s="884" customFormat="1">
      <c r="A116" s="920"/>
      <c r="B116" s="613"/>
      <c r="C116" s="613"/>
      <c r="D116" s="1127"/>
      <c r="E116" s="942"/>
      <c r="F116" s="990" t="s">
        <v>887</v>
      </c>
      <c r="G116" s="1063">
        <f t="shared" si="23"/>
        <v>394</v>
      </c>
      <c r="H116" s="1073">
        <f t="shared" si="18"/>
        <v>340</v>
      </c>
      <c r="I116" s="991">
        <f>I350+I233*$C$6/100</f>
        <v>120</v>
      </c>
      <c r="J116" s="945"/>
      <c r="R116" s="1098"/>
      <c r="S116" s="1098"/>
      <c r="T116" s="1098"/>
      <c r="U116" s="1098"/>
      <c r="V116" s="1098"/>
      <c r="W116" s="1098"/>
      <c r="X116" s="1098"/>
      <c r="Y116" s="1098"/>
      <c r="Z116" s="1098"/>
      <c r="AA116" s="1098"/>
      <c r="AB116" s="1098"/>
      <c r="AC116" s="613"/>
    </row>
    <row r="117" spans="1:29" s="884" customFormat="1">
      <c r="A117" s="920"/>
      <c r="B117" s="613"/>
      <c r="C117" s="613"/>
      <c r="D117" s="1127"/>
      <c r="E117" s="942"/>
      <c r="F117" s="946" t="s">
        <v>888</v>
      </c>
      <c r="G117" s="1063">
        <f t="shared" si="23"/>
        <v>384</v>
      </c>
      <c r="H117" s="1073">
        <f t="shared" si="18"/>
        <v>414</v>
      </c>
      <c r="I117" s="947"/>
      <c r="J117" s="945"/>
      <c r="R117" s="1098"/>
      <c r="S117" s="1098"/>
      <c r="T117" s="1098"/>
      <c r="U117" s="1098"/>
      <c r="V117" s="1098"/>
      <c r="W117" s="1098"/>
      <c r="X117" s="1098"/>
      <c r="Y117" s="1098"/>
      <c r="Z117" s="1098"/>
      <c r="AA117" s="1098"/>
      <c r="AB117" s="1098"/>
      <c r="AC117" s="613"/>
    </row>
    <row r="118" spans="1:29" s="884" customFormat="1" ht="14.25" thickBot="1">
      <c r="A118" s="920"/>
      <c r="B118" s="613"/>
      <c r="C118" s="613"/>
      <c r="D118" s="1128"/>
      <c r="E118" s="1057"/>
      <c r="F118" s="1041" t="s">
        <v>889</v>
      </c>
      <c r="G118" s="1070">
        <f t="shared" si="23"/>
        <v>380</v>
      </c>
      <c r="H118" s="1080">
        <f t="shared" si="18"/>
        <v>410</v>
      </c>
      <c r="I118" s="1042"/>
      <c r="J118" s="1058"/>
      <c r="R118" s="1098"/>
      <c r="S118" s="1098"/>
      <c r="T118" s="1098"/>
      <c r="U118" s="1098"/>
      <c r="V118" s="1098"/>
      <c r="W118" s="1098"/>
      <c r="X118" s="1098"/>
      <c r="Y118" s="1098"/>
      <c r="Z118" s="1098"/>
      <c r="AA118" s="1098"/>
      <c r="AB118" s="1098"/>
      <c r="AC118" s="613"/>
    </row>
    <row r="119" spans="1:29" s="884" customFormat="1" ht="14.25" thickBot="1">
      <c r="A119" s="920"/>
      <c r="B119" s="613"/>
      <c r="C119" s="613"/>
      <c r="D119" s="920"/>
      <c r="E119" s="920"/>
      <c r="F119" s="920"/>
      <c r="G119" s="920"/>
      <c r="H119" s="920"/>
      <c r="I119" s="920"/>
      <c r="J119" s="920"/>
      <c r="R119" s="1085"/>
      <c r="S119" s="1085"/>
      <c r="T119" s="1085"/>
      <c r="U119" s="1059"/>
      <c r="V119" s="920"/>
      <c r="W119" s="920"/>
      <c r="X119" s="1088"/>
      <c r="Y119" s="1088"/>
      <c r="Z119" s="1088"/>
      <c r="AA119" s="1088"/>
      <c r="AB119" s="1088"/>
      <c r="AC119" s="613"/>
    </row>
    <row r="120" spans="1:29" s="884" customFormat="1">
      <c r="A120" s="920"/>
      <c r="B120" s="613"/>
      <c r="C120" s="613"/>
      <c r="D120" s="922" t="s">
        <v>890</v>
      </c>
      <c r="E120" s="923" t="s">
        <v>573</v>
      </c>
      <c r="F120" s="924"/>
      <c r="G120" s="1061" t="s">
        <v>571</v>
      </c>
      <c r="H120" s="1071" t="s">
        <v>577</v>
      </c>
      <c r="I120" s="1161" t="s">
        <v>576</v>
      </c>
      <c r="J120" s="1162"/>
      <c r="K120" s="925"/>
      <c r="L120" s="923" t="s">
        <v>573</v>
      </c>
      <c r="M120" s="924"/>
      <c r="N120" s="1061" t="s">
        <v>571</v>
      </c>
      <c r="O120" s="1071" t="s">
        <v>577</v>
      </c>
      <c r="P120" s="1161" t="s">
        <v>576</v>
      </c>
      <c r="Q120" s="1162"/>
      <c r="R120" s="926"/>
      <c r="S120" s="924"/>
      <c r="T120" s="1161" t="s">
        <v>576</v>
      </c>
      <c r="U120" s="1162"/>
      <c r="V120" s="926"/>
      <c r="W120" s="923" t="s">
        <v>573</v>
      </c>
      <c r="X120" s="924"/>
      <c r="Y120" s="1061" t="s">
        <v>571</v>
      </c>
      <c r="Z120" s="1071" t="s">
        <v>577</v>
      </c>
      <c r="AA120" s="1161" t="s">
        <v>576</v>
      </c>
      <c r="AB120" s="1162"/>
      <c r="AC120" s="613"/>
    </row>
    <row r="121" spans="1:29" s="884" customFormat="1" ht="13.5" customHeight="1">
      <c r="A121" s="920"/>
      <c r="B121" s="613"/>
      <c r="C121" s="613"/>
      <c r="D121" s="1129" t="s">
        <v>578</v>
      </c>
      <c r="E121" s="927"/>
      <c r="F121" s="928" t="s">
        <v>996</v>
      </c>
      <c r="G121" s="1062">
        <v>15</v>
      </c>
      <c r="H121" s="1072">
        <v>45</v>
      </c>
      <c r="I121" s="929"/>
      <c r="J121" s="930"/>
      <c r="K121" s="1132" t="s">
        <v>579</v>
      </c>
      <c r="L121" s="931"/>
      <c r="M121" s="932" t="s">
        <v>894</v>
      </c>
      <c r="N121" s="1067">
        <v>100</v>
      </c>
      <c r="O121" s="1077"/>
      <c r="P121" s="933"/>
      <c r="Q121" s="934"/>
      <c r="R121" s="1135" t="s">
        <v>580</v>
      </c>
      <c r="S121" s="935" t="s">
        <v>581</v>
      </c>
      <c r="T121" s="936">
        <v>130</v>
      </c>
      <c r="U121" s="937"/>
      <c r="V121" s="1137" t="s">
        <v>582</v>
      </c>
      <c r="W121" s="938"/>
      <c r="X121" s="939" t="s">
        <v>997</v>
      </c>
      <c r="Y121" s="1068">
        <v>35</v>
      </c>
      <c r="Z121" s="1078"/>
      <c r="AA121" s="933"/>
      <c r="AB121" s="940"/>
      <c r="AC121" s="613"/>
    </row>
    <row r="122" spans="1:29" s="884" customFormat="1">
      <c r="A122" s="920"/>
      <c r="B122" s="613"/>
      <c r="C122" s="613"/>
      <c r="D122" s="1130"/>
      <c r="E122" s="942"/>
      <c r="F122" s="943" t="s">
        <v>897</v>
      </c>
      <c r="G122" s="1063">
        <v>10</v>
      </c>
      <c r="H122" s="1073">
        <v>50</v>
      </c>
      <c r="I122" s="944"/>
      <c r="J122" s="945"/>
      <c r="K122" s="1133"/>
      <c r="L122" s="942"/>
      <c r="M122" s="946" t="s">
        <v>899</v>
      </c>
      <c r="N122" s="1063">
        <v>80</v>
      </c>
      <c r="O122" s="1073">
        <v>10</v>
      </c>
      <c r="P122" s="947"/>
      <c r="Q122" s="945"/>
      <c r="R122" s="1136"/>
      <c r="S122" s="948" t="s">
        <v>584</v>
      </c>
      <c r="T122" s="949">
        <v>110</v>
      </c>
      <c r="U122" s="950"/>
      <c r="V122" s="1138"/>
      <c r="W122" s="951"/>
      <c r="X122" s="946" t="s">
        <v>998</v>
      </c>
      <c r="Y122" s="1063">
        <v>35</v>
      </c>
      <c r="Z122" s="1073"/>
      <c r="AA122" s="947"/>
      <c r="AB122" s="952"/>
      <c r="AC122" s="613"/>
    </row>
    <row r="123" spans="1:29" s="884" customFormat="1">
      <c r="A123" s="920"/>
      <c r="B123" s="613"/>
      <c r="C123" s="613"/>
      <c r="D123" s="1130"/>
      <c r="E123" s="954">
        <v>52.5</v>
      </c>
      <c r="F123" s="955" t="s">
        <v>586</v>
      </c>
      <c r="G123" s="1063">
        <v>35</v>
      </c>
      <c r="H123" s="1073"/>
      <c r="I123" s="944"/>
      <c r="J123" s="945"/>
      <c r="K123" s="1133"/>
      <c r="L123" s="954">
        <v>52.5</v>
      </c>
      <c r="M123" s="955" t="s">
        <v>902</v>
      </c>
      <c r="N123" s="1063">
        <v>90</v>
      </c>
      <c r="O123" s="1073"/>
      <c r="P123" s="947"/>
      <c r="Q123" s="945"/>
      <c r="R123" s="1140" t="s">
        <v>587</v>
      </c>
      <c r="S123" s="956" t="s">
        <v>920</v>
      </c>
      <c r="T123" s="957">
        <v>40</v>
      </c>
      <c r="U123" s="958"/>
      <c r="V123" s="1138"/>
      <c r="W123" s="951"/>
      <c r="X123" s="946" t="s">
        <v>999</v>
      </c>
      <c r="Y123" s="1063">
        <v>35</v>
      </c>
      <c r="Z123" s="1073"/>
      <c r="AA123" s="947"/>
      <c r="AB123" s="952"/>
      <c r="AC123" s="613"/>
    </row>
    <row r="124" spans="1:29" s="884" customFormat="1">
      <c r="A124" s="920"/>
      <c r="B124" s="613"/>
      <c r="C124" s="613"/>
      <c r="D124" s="1130"/>
      <c r="E124" s="942"/>
      <c r="F124" s="943" t="s">
        <v>589</v>
      </c>
      <c r="G124" s="1063">
        <v>55</v>
      </c>
      <c r="H124" s="1073">
        <v>15</v>
      </c>
      <c r="I124" s="944"/>
      <c r="J124" s="945"/>
      <c r="K124" s="1133"/>
      <c r="L124" s="942"/>
      <c r="M124" s="946" t="s">
        <v>590</v>
      </c>
      <c r="N124" s="1063">
        <v>80</v>
      </c>
      <c r="O124" s="1073"/>
      <c r="P124" s="947"/>
      <c r="Q124" s="945"/>
      <c r="R124" s="1141"/>
      <c r="S124" s="956" t="s">
        <v>591</v>
      </c>
      <c r="T124" s="960">
        <v>35</v>
      </c>
      <c r="U124" s="961"/>
      <c r="V124" s="1138"/>
      <c r="W124" s="951"/>
      <c r="X124" s="946" t="s">
        <v>592</v>
      </c>
      <c r="Y124" s="1063">
        <v>35</v>
      </c>
      <c r="Z124" s="1073"/>
      <c r="AA124" s="947"/>
      <c r="AB124" s="952"/>
      <c r="AC124" s="613"/>
    </row>
    <row r="125" spans="1:29" s="884" customFormat="1">
      <c r="A125" s="920"/>
      <c r="B125" s="613"/>
      <c r="C125" s="613"/>
      <c r="D125" s="1130"/>
      <c r="E125" s="942"/>
      <c r="F125" s="943" t="s">
        <v>594</v>
      </c>
      <c r="G125" s="1063">
        <v>15</v>
      </c>
      <c r="H125" s="1073"/>
      <c r="I125" s="944"/>
      <c r="J125" s="945"/>
      <c r="K125" s="1133"/>
      <c r="L125" s="942"/>
      <c r="M125" s="946" t="s">
        <v>595</v>
      </c>
      <c r="N125" s="1063">
        <v>77.5</v>
      </c>
      <c r="O125" s="1073"/>
      <c r="P125" s="947"/>
      <c r="Q125" s="945"/>
      <c r="R125" s="1141"/>
      <c r="S125" s="963" t="s">
        <v>596</v>
      </c>
      <c r="T125" s="960">
        <v>40</v>
      </c>
      <c r="U125" s="964">
        <v>40</v>
      </c>
      <c r="V125" s="1138"/>
      <c r="W125" s="951"/>
      <c r="X125" s="946" t="s">
        <v>597</v>
      </c>
      <c r="Y125" s="1063">
        <v>35</v>
      </c>
      <c r="Z125" s="1073"/>
      <c r="AA125" s="947"/>
      <c r="AB125" s="952"/>
      <c r="AC125" s="613"/>
    </row>
    <row r="126" spans="1:29" s="884" customFormat="1">
      <c r="A126" s="920"/>
      <c r="B126" s="613"/>
      <c r="C126" s="613"/>
      <c r="D126" s="1130"/>
      <c r="E126" s="942"/>
      <c r="F126" s="943" t="s">
        <v>599</v>
      </c>
      <c r="G126" s="1063">
        <v>35</v>
      </c>
      <c r="H126" s="1073"/>
      <c r="I126" s="944"/>
      <c r="J126" s="945"/>
      <c r="K126" s="1133"/>
      <c r="L126" s="942"/>
      <c r="M126" s="946" t="s">
        <v>600</v>
      </c>
      <c r="N126" s="1063">
        <v>50</v>
      </c>
      <c r="O126" s="1073">
        <v>25</v>
      </c>
      <c r="P126" s="947"/>
      <c r="Q126" s="945"/>
      <c r="R126" s="1141"/>
      <c r="S126" s="963" t="s">
        <v>601</v>
      </c>
      <c r="T126" s="960">
        <v>55</v>
      </c>
      <c r="U126" s="964">
        <v>55</v>
      </c>
      <c r="V126" s="1138"/>
      <c r="W126" s="951"/>
      <c r="X126" s="946" t="s">
        <v>602</v>
      </c>
      <c r="Y126" s="1063">
        <v>35</v>
      </c>
      <c r="Z126" s="1073"/>
      <c r="AA126" s="947"/>
      <c r="AB126" s="952"/>
      <c r="AC126" s="613"/>
    </row>
    <row r="127" spans="1:29" s="884" customFormat="1">
      <c r="A127" s="920"/>
      <c r="B127" s="613"/>
      <c r="C127" s="613"/>
      <c r="D127" s="1130"/>
      <c r="E127" s="954">
        <v>50</v>
      </c>
      <c r="F127" s="955" t="s">
        <v>604</v>
      </c>
      <c r="G127" s="1063">
        <v>20</v>
      </c>
      <c r="H127" s="1073">
        <v>25</v>
      </c>
      <c r="I127" s="944"/>
      <c r="J127" s="945"/>
      <c r="K127" s="1133"/>
      <c r="L127" s="942"/>
      <c r="M127" s="946" t="s">
        <v>605</v>
      </c>
      <c r="N127" s="1063"/>
      <c r="O127" s="1073"/>
      <c r="P127" s="947"/>
      <c r="Q127" s="945"/>
      <c r="R127" s="1141"/>
      <c r="S127" s="967" t="s">
        <v>606</v>
      </c>
      <c r="T127" s="960">
        <v>105</v>
      </c>
      <c r="U127" s="964">
        <v>55</v>
      </c>
      <c r="V127" s="1138"/>
      <c r="W127" s="951"/>
      <c r="X127" s="946" t="s">
        <v>607</v>
      </c>
      <c r="Y127" s="1063">
        <v>50</v>
      </c>
      <c r="Z127" s="1073">
        <v>25</v>
      </c>
      <c r="AA127" s="947"/>
      <c r="AB127" s="952"/>
      <c r="AC127" s="613"/>
    </row>
    <row r="128" spans="1:29" s="884" customFormat="1">
      <c r="A128" s="920"/>
      <c r="B128" s="613"/>
      <c r="C128" s="613"/>
      <c r="D128" s="1130"/>
      <c r="E128" s="942"/>
      <c r="F128" s="943" t="s">
        <v>608</v>
      </c>
      <c r="G128" s="1063">
        <v>20</v>
      </c>
      <c r="H128" s="1073">
        <v>37.5</v>
      </c>
      <c r="I128" s="944"/>
      <c r="J128" s="945"/>
      <c r="K128" s="1133"/>
      <c r="L128" s="942"/>
      <c r="M128" s="946" t="s">
        <v>609</v>
      </c>
      <c r="N128" s="1063">
        <v>55</v>
      </c>
      <c r="O128" s="1073"/>
      <c r="P128" s="947"/>
      <c r="Q128" s="945"/>
      <c r="R128" s="1141"/>
      <c r="S128" s="968" t="s">
        <v>610</v>
      </c>
      <c r="T128" s="960">
        <v>55</v>
      </c>
      <c r="U128" s="964">
        <v>80</v>
      </c>
      <c r="V128" s="1138"/>
      <c r="W128" s="951"/>
      <c r="X128" s="946" t="s">
        <v>611</v>
      </c>
      <c r="Y128" s="1063">
        <v>50</v>
      </c>
      <c r="Z128" s="1073">
        <v>20</v>
      </c>
      <c r="AA128" s="947"/>
      <c r="AB128" s="952"/>
      <c r="AC128" s="613"/>
    </row>
    <row r="129" spans="1:29" s="884" customFormat="1">
      <c r="A129" s="920"/>
      <c r="B129" s="613"/>
      <c r="C129" s="613"/>
      <c r="D129" s="1130"/>
      <c r="E129" s="969">
        <v>51</v>
      </c>
      <c r="F129" s="970" t="s">
        <v>612</v>
      </c>
      <c r="G129" s="1063"/>
      <c r="H129" s="1073">
        <v>42.5</v>
      </c>
      <c r="I129" s="944"/>
      <c r="J129" s="945"/>
      <c r="K129" s="1133"/>
      <c r="L129" s="942"/>
      <c r="M129" s="968" t="s">
        <v>613</v>
      </c>
      <c r="N129" s="1063">
        <v>25</v>
      </c>
      <c r="O129" s="1073">
        <v>25</v>
      </c>
      <c r="P129" s="971">
        <v>10</v>
      </c>
      <c r="Q129" s="964">
        <v>20</v>
      </c>
      <c r="R129" s="1141"/>
      <c r="S129" s="956" t="s">
        <v>614</v>
      </c>
      <c r="T129" s="960">
        <v>100</v>
      </c>
      <c r="U129" s="964">
        <v>55</v>
      </c>
      <c r="V129" s="1138"/>
      <c r="W129" s="951"/>
      <c r="X129" s="946" t="s">
        <v>615</v>
      </c>
      <c r="Y129" s="1063">
        <v>20</v>
      </c>
      <c r="Z129" s="1073">
        <v>25</v>
      </c>
      <c r="AA129" s="947"/>
      <c r="AB129" s="952"/>
      <c r="AC129" s="613"/>
    </row>
    <row r="130" spans="1:29" s="884" customFormat="1">
      <c r="A130" s="920"/>
      <c r="B130" s="613"/>
      <c r="C130" s="613"/>
      <c r="D130" s="1130"/>
      <c r="E130" s="942"/>
      <c r="F130" s="943" t="s">
        <v>616</v>
      </c>
      <c r="G130" s="1063">
        <v>50</v>
      </c>
      <c r="H130" s="1073">
        <v>20</v>
      </c>
      <c r="I130" s="944"/>
      <c r="J130" s="945"/>
      <c r="K130" s="1133"/>
      <c r="L130" s="954">
        <v>51</v>
      </c>
      <c r="M130" s="955" t="s">
        <v>617</v>
      </c>
      <c r="N130" s="1063">
        <v>47.5</v>
      </c>
      <c r="O130" s="1073">
        <v>25</v>
      </c>
      <c r="P130" s="947"/>
      <c r="Q130" s="945"/>
      <c r="R130" s="1141"/>
      <c r="S130" s="972" t="s">
        <v>618</v>
      </c>
      <c r="T130" s="960">
        <v>80</v>
      </c>
      <c r="U130" s="964">
        <v>80</v>
      </c>
      <c r="V130" s="1138"/>
      <c r="W130" s="951"/>
      <c r="X130" s="946" t="s">
        <v>1000</v>
      </c>
      <c r="Y130" s="1063">
        <v>48</v>
      </c>
      <c r="Z130" s="1073">
        <v>42.5</v>
      </c>
      <c r="AA130" s="947"/>
      <c r="AB130" s="952"/>
      <c r="AC130" s="613"/>
    </row>
    <row r="131" spans="1:29" s="884" customFormat="1">
      <c r="A131" s="920"/>
      <c r="B131" s="613"/>
      <c r="C131" s="613"/>
      <c r="D131" s="1130"/>
      <c r="E131" s="942"/>
      <c r="F131" s="943" t="s">
        <v>619</v>
      </c>
      <c r="G131" s="1063">
        <v>15</v>
      </c>
      <c r="H131" s="1073">
        <v>25</v>
      </c>
      <c r="I131" s="944"/>
      <c r="J131" s="945"/>
      <c r="K131" s="1133"/>
      <c r="L131" s="942"/>
      <c r="M131" s="946" t="s">
        <v>620</v>
      </c>
      <c r="N131" s="1063"/>
      <c r="O131" s="1073"/>
      <c r="P131" s="947"/>
      <c r="Q131" s="945"/>
      <c r="R131" s="1141"/>
      <c r="S131" s="968" t="s">
        <v>621</v>
      </c>
      <c r="T131" s="960">
        <v>55</v>
      </c>
      <c r="U131" s="964">
        <v>80</v>
      </c>
      <c r="V131" s="1138"/>
      <c r="W131" s="951"/>
      <c r="X131" s="946" t="s">
        <v>622</v>
      </c>
      <c r="Y131" s="1063"/>
      <c r="Z131" s="1073">
        <v>10</v>
      </c>
      <c r="AA131" s="947"/>
      <c r="AB131" s="952"/>
      <c r="AC131" s="613"/>
    </row>
    <row r="132" spans="1:29" s="884" customFormat="1">
      <c r="A132" s="920"/>
      <c r="B132" s="613"/>
      <c r="C132" s="613"/>
      <c r="D132" s="1130"/>
      <c r="E132" s="942"/>
      <c r="F132" s="943" t="s">
        <v>623</v>
      </c>
      <c r="G132" s="1063"/>
      <c r="H132" s="1073">
        <v>65</v>
      </c>
      <c r="I132" s="944"/>
      <c r="J132" s="945"/>
      <c r="K132" s="1134"/>
      <c r="L132" s="973"/>
      <c r="M132" s="974" t="s">
        <v>624</v>
      </c>
      <c r="N132" s="1069">
        <v>55</v>
      </c>
      <c r="O132" s="1079">
        <v>10</v>
      </c>
      <c r="P132" s="975"/>
      <c r="Q132" s="976"/>
      <c r="R132" s="1141"/>
      <c r="S132" s="968" t="s">
        <v>625</v>
      </c>
      <c r="T132" s="960">
        <v>35</v>
      </c>
      <c r="U132" s="964">
        <v>100</v>
      </c>
      <c r="V132" s="1138"/>
      <c r="W132" s="951"/>
      <c r="X132" s="977" t="s">
        <v>626</v>
      </c>
      <c r="Y132" s="1063"/>
      <c r="Z132" s="1073">
        <v>20</v>
      </c>
      <c r="AA132" s="971">
        <v>40</v>
      </c>
      <c r="AB132" s="952"/>
      <c r="AC132" s="613"/>
    </row>
    <row r="133" spans="1:29" s="884" customFormat="1">
      <c r="A133" s="920"/>
      <c r="B133" s="613"/>
      <c r="C133" s="613"/>
      <c r="D133" s="1131"/>
      <c r="E133" s="978"/>
      <c r="F133" s="979" t="s">
        <v>627</v>
      </c>
      <c r="G133" s="1064">
        <v>10</v>
      </c>
      <c r="H133" s="1074">
        <v>10</v>
      </c>
      <c r="I133" s="980">
        <v>35</v>
      </c>
      <c r="J133" s="981"/>
      <c r="K133" s="1143" t="s">
        <v>628</v>
      </c>
      <c r="L133" s="931"/>
      <c r="M133" s="939" t="s">
        <v>907</v>
      </c>
      <c r="N133" s="1068">
        <v>120</v>
      </c>
      <c r="O133" s="1078"/>
      <c r="P133" s="982"/>
      <c r="Q133" s="983"/>
      <c r="R133" s="1141"/>
      <c r="S133" s="956" t="s">
        <v>629</v>
      </c>
      <c r="T133" s="960">
        <v>115</v>
      </c>
      <c r="U133" s="952"/>
      <c r="V133" s="1138"/>
      <c r="W133" s="951"/>
      <c r="X133" s="984" t="s">
        <v>1001</v>
      </c>
      <c r="Y133" s="1063"/>
      <c r="Z133" s="1073">
        <v>34</v>
      </c>
      <c r="AA133" s="985">
        <v>40</v>
      </c>
      <c r="AB133" s="952"/>
      <c r="AC133" s="613"/>
    </row>
    <row r="134" spans="1:29">
      <c r="A134" s="920"/>
      <c r="B134" s="613"/>
      <c r="C134" s="613"/>
      <c r="D134" s="1123" t="s">
        <v>630</v>
      </c>
      <c r="E134" s="986"/>
      <c r="F134" s="987" t="s">
        <v>910</v>
      </c>
      <c r="G134" s="1065">
        <v>50</v>
      </c>
      <c r="H134" s="1075">
        <v>25</v>
      </c>
      <c r="I134" s="988"/>
      <c r="J134" s="989"/>
      <c r="K134" s="1144"/>
      <c r="L134" s="942"/>
      <c r="M134" s="946" t="s">
        <v>912</v>
      </c>
      <c r="N134" s="1063">
        <v>95</v>
      </c>
      <c r="O134" s="1073"/>
      <c r="P134" s="947"/>
      <c r="Q134" s="945"/>
      <c r="R134" s="1141"/>
      <c r="S134" s="968" t="s">
        <v>631</v>
      </c>
      <c r="T134" s="960">
        <v>90</v>
      </c>
      <c r="U134" s="964">
        <v>115</v>
      </c>
      <c r="V134" s="1138"/>
      <c r="W134" s="951"/>
      <c r="X134" s="990" t="s">
        <v>632</v>
      </c>
      <c r="Y134" s="1063">
        <v>14.5</v>
      </c>
      <c r="Z134" s="1073">
        <v>20</v>
      </c>
      <c r="AA134" s="991">
        <v>53</v>
      </c>
      <c r="AB134" s="952"/>
      <c r="AC134" s="613"/>
    </row>
    <row r="135" spans="1:29">
      <c r="A135" s="920"/>
      <c r="B135" s="613"/>
      <c r="C135" s="613"/>
      <c r="D135" s="1124"/>
      <c r="E135" s="942"/>
      <c r="F135" s="943" t="s">
        <v>914</v>
      </c>
      <c r="G135" s="1063">
        <v>50</v>
      </c>
      <c r="H135" s="1073">
        <v>25</v>
      </c>
      <c r="I135" s="944"/>
      <c r="J135" s="945"/>
      <c r="K135" s="1144"/>
      <c r="L135" s="942"/>
      <c r="M135" s="946" t="s">
        <v>916</v>
      </c>
      <c r="N135" s="1063">
        <v>95</v>
      </c>
      <c r="O135" s="1073"/>
      <c r="P135" s="947"/>
      <c r="Q135" s="945"/>
      <c r="R135" s="1141"/>
      <c r="S135" s="968" t="s">
        <v>633</v>
      </c>
      <c r="T135" s="960">
        <v>67.5</v>
      </c>
      <c r="U135" s="964">
        <v>97.5</v>
      </c>
      <c r="V135" s="1138"/>
      <c r="W135" s="951"/>
      <c r="X135" s="946" t="s">
        <v>634</v>
      </c>
      <c r="Y135" s="1063">
        <v>35</v>
      </c>
      <c r="Z135" s="1073">
        <v>10</v>
      </c>
      <c r="AA135" s="947"/>
      <c r="AB135" s="952"/>
      <c r="AC135" s="613"/>
    </row>
    <row r="136" spans="1:29">
      <c r="A136" s="920"/>
      <c r="B136" s="613"/>
      <c r="C136" s="613"/>
      <c r="D136" s="1124"/>
      <c r="E136" s="942"/>
      <c r="F136" s="943" t="s">
        <v>635</v>
      </c>
      <c r="G136" s="1063">
        <v>35</v>
      </c>
      <c r="H136" s="1073"/>
      <c r="I136" s="944"/>
      <c r="J136" s="945"/>
      <c r="K136" s="1144"/>
      <c r="L136" s="942"/>
      <c r="M136" s="946" t="s">
        <v>636</v>
      </c>
      <c r="N136" s="1063"/>
      <c r="O136" s="1073"/>
      <c r="P136" s="947"/>
      <c r="Q136" s="945"/>
      <c r="R136" s="1141"/>
      <c r="S136" s="968" t="s">
        <v>637</v>
      </c>
      <c r="T136" s="960">
        <v>70</v>
      </c>
      <c r="U136" s="964">
        <v>100</v>
      </c>
      <c r="V136" s="1138"/>
      <c r="W136" s="951"/>
      <c r="X136" s="946" t="s">
        <v>638</v>
      </c>
      <c r="Y136" s="1063">
        <v>47.5</v>
      </c>
      <c r="Z136" s="1073">
        <v>25</v>
      </c>
      <c r="AA136" s="947"/>
      <c r="AB136" s="952"/>
      <c r="AC136" s="613"/>
    </row>
    <row r="137" spans="1:29">
      <c r="A137" s="920"/>
      <c r="B137" s="613"/>
      <c r="C137" s="613"/>
      <c r="D137" s="1124"/>
      <c r="E137" s="942"/>
      <c r="F137" s="943" t="s">
        <v>918</v>
      </c>
      <c r="G137" s="1063">
        <v>55</v>
      </c>
      <c r="H137" s="1073">
        <v>15</v>
      </c>
      <c r="I137" s="944"/>
      <c r="J137" s="945"/>
      <c r="K137" s="1144"/>
      <c r="L137" s="942"/>
      <c r="M137" s="946" t="s">
        <v>639</v>
      </c>
      <c r="N137" s="1063">
        <v>80</v>
      </c>
      <c r="O137" s="1073">
        <v>15</v>
      </c>
      <c r="P137" s="947"/>
      <c r="Q137" s="945"/>
      <c r="R137" s="1141"/>
      <c r="S137" s="963" t="s">
        <v>640</v>
      </c>
      <c r="T137" s="960">
        <v>270</v>
      </c>
      <c r="U137" s="964">
        <v>270</v>
      </c>
      <c r="V137" s="1138"/>
      <c r="W137" s="951"/>
      <c r="X137" s="990" t="s">
        <v>641</v>
      </c>
      <c r="Y137" s="1063">
        <v>55</v>
      </c>
      <c r="Z137" s="1073"/>
      <c r="AA137" s="991">
        <v>40</v>
      </c>
      <c r="AB137" s="952"/>
      <c r="AC137" s="613"/>
    </row>
    <row r="138" spans="1:29">
      <c r="A138" s="920"/>
      <c r="B138" s="613"/>
      <c r="C138" s="613"/>
      <c r="D138" s="1124"/>
      <c r="E138" s="942"/>
      <c r="F138" s="943" t="s">
        <v>642</v>
      </c>
      <c r="G138" s="1063">
        <v>35</v>
      </c>
      <c r="H138" s="1073">
        <v>10</v>
      </c>
      <c r="I138" s="944"/>
      <c r="J138" s="945"/>
      <c r="K138" s="1144"/>
      <c r="L138" s="942"/>
      <c r="M138" s="946" t="s">
        <v>643</v>
      </c>
      <c r="N138" s="1063">
        <v>95</v>
      </c>
      <c r="O138" s="1073"/>
      <c r="P138" s="947"/>
      <c r="Q138" s="945"/>
      <c r="R138" s="1141"/>
      <c r="S138" s="946" t="s">
        <v>644</v>
      </c>
      <c r="T138" s="960"/>
      <c r="U138" s="964"/>
      <c r="V138" s="1138"/>
      <c r="W138" s="951"/>
      <c r="X138" s="946" t="s">
        <v>645</v>
      </c>
      <c r="Y138" s="1063">
        <v>20</v>
      </c>
      <c r="Z138" s="1073">
        <v>25</v>
      </c>
      <c r="AA138" s="947"/>
      <c r="AB138" s="952"/>
      <c r="AC138" s="613"/>
    </row>
    <row r="139" spans="1:29">
      <c r="A139" s="920"/>
      <c r="B139" s="613"/>
      <c r="C139" s="613"/>
      <c r="D139" s="1124"/>
      <c r="E139" s="942"/>
      <c r="F139" s="943" t="s">
        <v>646</v>
      </c>
      <c r="G139" s="1063">
        <v>50</v>
      </c>
      <c r="H139" s="1073">
        <v>25</v>
      </c>
      <c r="I139" s="944"/>
      <c r="J139" s="945"/>
      <c r="K139" s="1144"/>
      <c r="L139" s="954">
        <v>52.5</v>
      </c>
      <c r="M139" s="1093" t="s">
        <v>647</v>
      </c>
      <c r="N139" s="1063"/>
      <c r="O139" s="1073"/>
      <c r="P139" s="947"/>
      <c r="Q139" s="945"/>
      <c r="R139" s="1141"/>
      <c r="S139" s="946" t="s">
        <v>648</v>
      </c>
      <c r="T139" s="960">
        <v>95</v>
      </c>
      <c r="U139" s="964">
        <v>95</v>
      </c>
      <c r="V139" s="1139"/>
      <c r="W139" s="951"/>
      <c r="X139" s="968" t="s">
        <v>649</v>
      </c>
      <c r="Y139" s="1063">
        <v>35</v>
      </c>
      <c r="Z139" s="1073"/>
      <c r="AA139" s="992">
        <v>40</v>
      </c>
      <c r="AB139" s="952"/>
      <c r="AC139" s="613"/>
    </row>
    <row r="140" spans="1:29">
      <c r="A140" s="920"/>
      <c r="B140" s="613"/>
      <c r="C140" s="613"/>
      <c r="D140" s="1124"/>
      <c r="E140" s="942"/>
      <c r="F140" s="956" t="s">
        <v>920</v>
      </c>
      <c r="G140" s="1063">
        <v>15</v>
      </c>
      <c r="H140" s="1073">
        <v>20</v>
      </c>
      <c r="I140" s="985">
        <v>40</v>
      </c>
      <c r="J140" s="945"/>
      <c r="K140" s="1144"/>
      <c r="L140" s="942"/>
      <c r="M140" s="946" t="s">
        <v>650</v>
      </c>
      <c r="N140" s="1063">
        <v>95</v>
      </c>
      <c r="O140" s="1073"/>
      <c r="P140" s="947"/>
      <c r="Q140" s="945"/>
      <c r="R140" s="1142"/>
      <c r="S140" s="993" t="s">
        <v>651</v>
      </c>
      <c r="T140" s="994">
        <v>40</v>
      </c>
      <c r="U140" s="995">
        <v>40</v>
      </c>
      <c r="V140" s="1132" t="s">
        <v>652</v>
      </c>
      <c r="W140" s="996"/>
      <c r="X140" s="932" t="s">
        <v>1002</v>
      </c>
      <c r="Y140" s="1067">
        <v>35</v>
      </c>
      <c r="Z140" s="1077"/>
      <c r="AA140" s="933"/>
      <c r="AB140" s="940"/>
      <c r="AC140" s="613"/>
    </row>
    <row r="141" spans="1:29">
      <c r="A141" s="920"/>
      <c r="B141" s="613"/>
      <c r="C141" s="613"/>
      <c r="D141" s="1124"/>
      <c r="E141" s="942"/>
      <c r="F141" s="997" t="s">
        <v>653</v>
      </c>
      <c r="G141" s="1063">
        <v>50</v>
      </c>
      <c r="H141" s="1073">
        <v>25</v>
      </c>
      <c r="I141" s="971">
        <v>40</v>
      </c>
      <c r="J141" s="945"/>
      <c r="K141" s="1144"/>
      <c r="L141" s="942"/>
      <c r="M141" s="946" t="s">
        <v>654</v>
      </c>
      <c r="N141" s="1063">
        <v>95</v>
      </c>
      <c r="O141" s="1073"/>
      <c r="P141" s="947"/>
      <c r="Q141" s="945"/>
      <c r="R141" s="1146" t="s">
        <v>655</v>
      </c>
      <c r="S141" s="998" t="s">
        <v>648</v>
      </c>
      <c r="T141" s="999">
        <v>55</v>
      </c>
      <c r="U141" s="1000">
        <v>95</v>
      </c>
      <c r="V141" s="1133"/>
      <c r="W141" s="951"/>
      <c r="X141" s="946" t="s">
        <v>656</v>
      </c>
      <c r="Y141" s="1063">
        <v>35</v>
      </c>
      <c r="Z141" s="1073"/>
      <c r="AA141" s="947"/>
      <c r="AB141" s="952"/>
      <c r="AC141" s="613"/>
    </row>
    <row r="142" spans="1:29">
      <c r="A142" s="920"/>
      <c r="B142" s="613"/>
      <c r="C142" s="613"/>
      <c r="D142" s="1124"/>
      <c r="E142" s="942"/>
      <c r="F142" s="943" t="s">
        <v>657</v>
      </c>
      <c r="G142" s="1063">
        <v>100</v>
      </c>
      <c r="H142" s="1073">
        <v>10</v>
      </c>
      <c r="I142" s="944"/>
      <c r="J142" s="945"/>
      <c r="K142" s="1144"/>
      <c r="L142" s="942"/>
      <c r="M142" s="946" t="s">
        <v>658</v>
      </c>
      <c r="N142" s="1063">
        <v>95</v>
      </c>
      <c r="O142" s="1073"/>
      <c r="P142" s="947"/>
      <c r="Q142" s="945"/>
      <c r="R142" s="1147"/>
      <c r="S142" s="968" t="s">
        <v>651</v>
      </c>
      <c r="T142" s="1001">
        <v>40</v>
      </c>
      <c r="U142" s="964">
        <v>40</v>
      </c>
      <c r="V142" s="1133"/>
      <c r="W142" s="951"/>
      <c r="X142" s="946" t="s">
        <v>659</v>
      </c>
      <c r="Y142" s="1063">
        <v>50</v>
      </c>
      <c r="Z142" s="1073">
        <v>20</v>
      </c>
      <c r="AA142" s="947"/>
      <c r="AB142" s="952"/>
      <c r="AC142" s="613"/>
    </row>
    <row r="143" spans="1:29">
      <c r="A143" s="920"/>
      <c r="B143" s="613"/>
      <c r="C143" s="613"/>
      <c r="D143" s="1124"/>
      <c r="E143" s="942"/>
      <c r="F143" s="943" t="s">
        <v>660</v>
      </c>
      <c r="G143" s="1063">
        <v>80</v>
      </c>
      <c r="H143" s="1073">
        <v>45</v>
      </c>
      <c r="I143" s="944"/>
      <c r="J143" s="945"/>
      <c r="K143" s="1144"/>
      <c r="L143" s="942"/>
      <c r="M143" s="946" t="s">
        <v>661</v>
      </c>
      <c r="N143" s="1063">
        <v>95</v>
      </c>
      <c r="O143" s="1073"/>
      <c r="P143" s="947"/>
      <c r="Q143" s="945"/>
      <c r="R143" s="1147"/>
      <c r="S143" s="997" t="s">
        <v>662</v>
      </c>
      <c r="T143" s="1001">
        <v>75</v>
      </c>
      <c r="U143" s="964">
        <v>55</v>
      </c>
      <c r="V143" s="1133"/>
      <c r="W143" s="951"/>
      <c r="X143" s="946" t="s">
        <v>663</v>
      </c>
      <c r="Y143" s="1063">
        <v>15</v>
      </c>
      <c r="Z143" s="1073"/>
      <c r="AA143" s="947"/>
      <c r="AB143" s="952"/>
      <c r="AC143" s="613"/>
    </row>
    <row r="144" spans="1:29">
      <c r="A144" s="920"/>
      <c r="B144" s="613"/>
      <c r="C144" s="613"/>
      <c r="D144" s="1124"/>
      <c r="E144" s="942"/>
      <c r="F144" s="943" t="s">
        <v>664</v>
      </c>
      <c r="G144" s="1063">
        <v>50</v>
      </c>
      <c r="H144" s="1073">
        <v>25</v>
      </c>
      <c r="I144" s="944"/>
      <c r="J144" s="945"/>
      <c r="K144" s="1144"/>
      <c r="L144" s="942"/>
      <c r="M144" s="946" t="s">
        <v>665</v>
      </c>
      <c r="N144" s="1063">
        <v>80</v>
      </c>
      <c r="O144" s="1073"/>
      <c r="P144" s="947"/>
      <c r="Q144" s="945"/>
      <c r="R144" s="1147"/>
      <c r="S144" s="997" t="s">
        <v>666</v>
      </c>
      <c r="T144" s="1001">
        <v>90</v>
      </c>
      <c r="U144" s="964">
        <v>55</v>
      </c>
      <c r="V144" s="1133"/>
      <c r="W144" s="951"/>
      <c r="X144" s="946" t="s">
        <v>667</v>
      </c>
      <c r="Y144" s="1063">
        <v>35</v>
      </c>
      <c r="Z144" s="1073"/>
      <c r="AA144" s="947"/>
      <c r="AB144" s="952"/>
      <c r="AC144" s="613"/>
    </row>
    <row r="145" spans="1:29">
      <c r="A145" s="920"/>
      <c r="B145" s="613"/>
      <c r="C145" s="613"/>
      <c r="D145" s="1124"/>
      <c r="E145" s="942"/>
      <c r="F145" s="943" t="s">
        <v>668</v>
      </c>
      <c r="G145" s="1063"/>
      <c r="H145" s="1073">
        <v>0</v>
      </c>
      <c r="I145" s="944"/>
      <c r="J145" s="945"/>
      <c r="K145" s="1144"/>
      <c r="L145" s="942"/>
      <c r="M145" s="946" t="s">
        <v>669</v>
      </c>
      <c r="N145" s="1063">
        <v>80</v>
      </c>
      <c r="O145" s="1073"/>
      <c r="P145" s="947"/>
      <c r="Q145" s="945"/>
      <c r="R145" s="1147"/>
      <c r="S145" s="997" t="s">
        <v>670</v>
      </c>
      <c r="T145" s="1001">
        <v>100</v>
      </c>
      <c r="U145" s="964">
        <v>35</v>
      </c>
      <c r="V145" s="1133"/>
      <c r="W145" s="951"/>
      <c r="X145" s="946" t="s">
        <v>671</v>
      </c>
      <c r="Y145" s="1063">
        <v>55</v>
      </c>
      <c r="Z145" s="1073">
        <v>15</v>
      </c>
      <c r="AA145" s="947"/>
      <c r="AB145" s="952"/>
      <c r="AC145" s="613"/>
    </row>
    <row r="146" spans="1:29">
      <c r="A146" s="920"/>
      <c r="B146" s="613"/>
      <c r="C146" s="613"/>
      <c r="D146" s="1124"/>
      <c r="E146" s="942"/>
      <c r="F146" s="943" t="s">
        <v>672</v>
      </c>
      <c r="G146" s="1063">
        <v>50</v>
      </c>
      <c r="H146" s="1073">
        <v>20</v>
      </c>
      <c r="I146" s="944"/>
      <c r="J146" s="945"/>
      <c r="K146" s="1144"/>
      <c r="L146" s="942"/>
      <c r="M146" s="968" t="s">
        <v>673</v>
      </c>
      <c r="N146" s="1063">
        <v>75</v>
      </c>
      <c r="O146" s="1073"/>
      <c r="P146" s="992">
        <v>55</v>
      </c>
      <c r="Q146" s="945"/>
      <c r="R146" s="1147"/>
      <c r="S146" s="997" t="s">
        <v>674</v>
      </c>
      <c r="T146" s="1001">
        <v>105</v>
      </c>
      <c r="U146" s="964">
        <v>80</v>
      </c>
      <c r="V146" s="1133"/>
      <c r="W146" s="951"/>
      <c r="X146" s="946" t="s">
        <v>675</v>
      </c>
      <c r="Y146" s="1063">
        <v>15</v>
      </c>
      <c r="Z146" s="1073">
        <v>45</v>
      </c>
      <c r="AA146" s="947"/>
      <c r="AB146" s="952"/>
      <c r="AC146" s="613"/>
    </row>
    <row r="147" spans="1:29">
      <c r="A147" s="920"/>
      <c r="B147" s="613"/>
      <c r="C147" s="613"/>
      <c r="D147" s="1124"/>
      <c r="E147" s="942"/>
      <c r="F147" s="1002" t="s">
        <v>676</v>
      </c>
      <c r="G147" s="1063">
        <v>15</v>
      </c>
      <c r="H147" s="1073">
        <v>10</v>
      </c>
      <c r="I147" s="991">
        <v>40</v>
      </c>
      <c r="J147" s="945"/>
      <c r="K147" s="1144"/>
      <c r="L147" s="942"/>
      <c r="M147" s="990" t="s">
        <v>677</v>
      </c>
      <c r="N147" s="1063">
        <v>95</v>
      </c>
      <c r="O147" s="1073">
        <v>20</v>
      </c>
      <c r="P147" s="991">
        <v>50</v>
      </c>
      <c r="Q147" s="945"/>
      <c r="R147" s="1147"/>
      <c r="S147" s="946" t="s">
        <v>678</v>
      </c>
      <c r="T147" s="1001">
        <v>70</v>
      </c>
      <c r="U147" s="964">
        <v>70</v>
      </c>
      <c r="V147" s="1133"/>
      <c r="W147" s="951"/>
      <c r="X147" s="946" t="s">
        <v>1003</v>
      </c>
      <c r="Y147" s="1063">
        <v>47.5</v>
      </c>
      <c r="Z147" s="1073">
        <v>25</v>
      </c>
      <c r="AA147" s="947"/>
      <c r="AB147" s="952"/>
      <c r="AC147" s="613"/>
    </row>
    <row r="148" spans="1:29">
      <c r="A148" s="920"/>
      <c r="B148" s="613"/>
      <c r="C148" s="613"/>
      <c r="D148" s="1124"/>
      <c r="E148" s="954">
        <v>52.5</v>
      </c>
      <c r="F148" s="955" t="s">
        <v>679</v>
      </c>
      <c r="G148" s="1063">
        <v>50</v>
      </c>
      <c r="H148" s="1073">
        <v>35</v>
      </c>
      <c r="I148" s="944"/>
      <c r="J148" s="945"/>
      <c r="K148" s="1144"/>
      <c r="L148" s="969">
        <v>52.5</v>
      </c>
      <c r="M148" s="970" t="s">
        <v>680</v>
      </c>
      <c r="N148" s="1063">
        <v>95</v>
      </c>
      <c r="O148" s="1073"/>
      <c r="P148" s="947"/>
      <c r="Q148" s="945"/>
      <c r="R148" s="1147"/>
      <c r="S148" s="968" t="s">
        <v>681</v>
      </c>
      <c r="T148" s="1001">
        <v>35</v>
      </c>
      <c r="U148" s="964">
        <v>85</v>
      </c>
      <c r="V148" s="1133"/>
      <c r="W148" s="951"/>
      <c r="X148" s="990" t="s">
        <v>682</v>
      </c>
      <c r="Y148" s="1063">
        <v>47.5</v>
      </c>
      <c r="Z148" s="1073">
        <v>25</v>
      </c>
      <c r="AA148" s="991">
        <v>37.5</v>
      </c>
      <c r="AB148" s="952"/>
      <c r="AC148" s="613"/>
    </row>
    <row r="149" spans="1:29">
      <c r="A149" s="920"/>
      <c r="B149" s="613"/>
      <c r="C149" s="613"/>
      <c r="D149" s="1124"/>
      <c r="E149" s="942"/>
      <c r="F149" s="943" t="s">
        <v>683</v>
      </c>
      <c r="G149" s="1063">
        <v>15</v>
      </c>
      <c r="H149" s="1073">
        <v>90</v>
      </c>
      <c r="I149" s="944"/>
      <c r="J149" s="945"/>
      <c r="K149" s="1145"/>
      <c r="L149" s="973"/>
      <c r="M149" s="974" t="s">
        <v>684</v>
      </c>
      <c r="N149" s="1069">
        <v>95</v>
      </c>
      <c r="O149" s="1079"/>
      <c r="P149" s="975"/>
      <c r="Q149" s="976"/>
      <c r="R149" s="1147"/>
      <c r="S149" s="968" t="s">
        <v>685</v>
      </c>
      <c r="T149" s="1003"/>
      <c r="U149" s="964">
        <v>100</v>
      </c>
      <c r="V149" s="1133"/>
      <c r="W149" s="951"/>
      <c r="X149" s="984" t="s">
        <v>686</v>
      </c>
      <c r="Y149" s="1063">
        <v>35</v>
      </c>
      <c r="Z149" s="1073"/>
      <c r="AA149" s="985">
        <v>40</v>
      </c>
      <c r="AB149" s="952"/>
      <c r="AC149" s="613"/>
    </row>
    <row r="150" spans="1:29" ht="13.5" customHeight="1">
      <c r="A150" s="920"/>
      <c r="B150" s="613"/>
      <c r="C150" s="613"/>
      <c r="D150" s="1124"/>
      <c r="E150" s="942"/>
      <c r="F150" s="972" t="s">
        <v>687</v>
      </c>
      <c r="G150" s="1063"/>
      <c r="H150" s="1073">
        <v>60</v>
      </c>
      <c r="I150" s="992">
        <v>40</v>
      </c>
      <c r="J150" s="945"/>
      <c r="K150" s="1149" t="s">
        <v>688</v>
      </c>
      <c r="L150" s="931"/>
      <c r="M150" s="932" t="s">
        <v>923</v>
      </c>
      <c r="N150" s="1067">
        <v>35</v>
      </c>
      <c r="O150" s="1077">
        <v>45</v>
      </c>
      <c r="P150" s="933"/>
      <c r="Q150" s="934"/>
      <c r="R150" s="1147"/>
      <c r="S150" s="997" t="s">
        <v>689</v>
      </c>
      <c r="T150" s="1001">
        <v>55</v>
      </c>
      <c r="U150" s="964">
        <v>50</v>
      </c>
      <c r="V150" s="1133"/>
      <c r="W150" s="951"/>
      <c r="X150" s="984" t="s">
        <v>690</v>
      </c>
      <c r="Y150" s="1063">
        <v>15</v>
      </c>
      <c r="Z150" s="1073"/>
      <c r="AA150" s="985">
        <v>55</v>
      </c>
      <c r="AB150" s="952"/>
      <c r="AC150" s="613"/>
    </row>
    <row r="151" spans="1:29">
      <c r="A151" s="920"/>
      <c r="B151" s="613"/>
      <c r="C151" s="613"/>
      <c r="D151" s="1125"/>
      <c r="E151" s="1004"/>
      <c r="F151" s="1005" t="s">
        <v>691</v>
      </c>
      <c r="G151" s="1066"/>
      <c r="H151" s="1076"/>
      <c r="I151" s="1006"/>
      <c r="J151" s="1007"/>
      <c r="K151" s="1150"/>
      <c r="L151" s="942"/>
      <c r="M151" s="946" t="s">
        <v>925</v>
      </c>
      <c r="N151" s="1063">
        <v>15</v>
      </c>
      <c r="O151" s="1073">
        <v>59</v>
      </c>
      <c r="P151" s="947"/>
      <c r="Q151" s="945"/>
      <c r="R151" s="1147"/>
      <c r="S151" s="997" t="s">
        <v>692</v>
      </c>
      <c r="T151" s="1001">
        <v>80</v>
      </c>
      <c r="U151" s="964">
        <v>15</v>
      </c>
      <c r="V151" s="1133"/>
      <c r="W151" s="969">
        <v>52.5</v>
      </c>
      <c r="X151" s="970" t="s">
        <v>693</v>
      </c>
      <c r="Y151" s="1063"/>
      <c r="Z151" s="1073"/>
      <c r="AA151" s="947"/>
      <c r="AB151" s="952"/>
      <c r="AC151" s="613"/>
    </row>
    <row r="152" spans="1:29" ht="13.5" customHeight="1">
      <c r="A152" s="920"/>
      <c r="B152" s="613"/>
      <c r="C152" s="613"/>
      <c r="D152" s="1153" t="s">
        <v>694</v>
      </c>
      <c r="E152" s="931"/>
      <c r="F152" s="1008" t="s">
        <v>927</v>
      </c>
      <c r="G152" s="1067">
        <v>50</v>
      </c>
      <c r="H152" s="1077">
        <v>25</v>
      </c>
      <c r="I152" s="1009"/>
      <c r="J152" s="934"/>
      <c r="K152" s="1150"/>
      <c r="L152" s="942"/>
      <c r="M152" s="946" t="s">
        <v>929</v>
      </c>
      <c r="N152" s="1063">
        <v>50</v>
      </c>
      <c r="O152" s="1073">
        <v>45</v>
      </c>
      <c r="P152" s="947"/>
      <c r="Q152" s="945"/>
      <c r="R152" s="1147"/>
      <c r="S152" s="968" t="s">
        <v>695</v>
      </c>
      <c r="T152" s="1001">
        <v>85</v>
      </c>
      <c r="U152" s="964">
        <v>130</v>
      </c>
      <c r="V152" s="1133"/>
      <c r="W152" s="951"/>
      <c r="X152" s="946" t="s">
        <v>696</v>
      </c>
      <c r="Y152" s="1063"/>
      <c r="Z152" s="1073"/>
      <c r="AA152" s="947"/>
      <c r="AB152" s="952"/>
      <c r="AC152" s="613"/>
    </row>
    <row r="153" spans="1:29" ht="13.5" customHeight="1">
      <c r="A153" s="920"/>
      <c r="B153" s="613"/>
      <c r="C153" s="613"/>
      <c r="D153" s="1154"/>
      <c r="E153" s="954">
        <v>52.5</v>
      </c>
      <c r="F153" s="955" t="s">
        <v>931</v>
      </c>
      <c r="G153" s="1063">
        <v>25</v>
      </c>
      <c r="H153" s="1073">
        <v>60</v>
      </c>
      <c r="I153" s="944"/>
      <c r="J153" s="945"/>
      <c r="K153" s="1150"/>
      <c r="L153" s="942"/>
      <c r="M153" s="946" t="s">
        <v>933</v>
      </c>
      <c r="N153" s="1063">
        <v>10</v>
      </c>
      <c r="O153" s="1073">
        <v>65</v>
      </c>
      <c r="P153" s="947"/>
      <c r="Q153" s="945"/>
      <c r="R153" s="1147"/>
      <c r="S153" s="946" t="s">
        <v>697</v>
      </c>
      <c r="T153" s="1001">
        <v>65</v>
      </c>
      <c r="U153" s="964">
        <v>65</v>
      </c>
      <c r="V153" s="1133"/>
      <c r="W153" s="951"/>
      <c r="X153" s="968" t="s">
        <v>698</v>
      </c>
      <c r="Y153" s="1063">
        <v>35</v>
      </c>
      <c r="Z153" s="1073"/>
      <c r="AA153" s="992">
        <v>40</v>
      </c>
      <c r="AB153" s="952"/>
      <c r="AC153" s="613"/>
    </row>
    <row r="154" spans="1:29" ht="14.25" thickBot="1">
      <c r="A154" s="920"/>
      <c r="B154" s="613"/>
      <c r="C154" s="613"/>
      <c r="D154" s="1154"/>
      <c r="E154" s="942"/>
      <c r="F154" s="943" t="s">
        <v>935</v>
      </c>
      <c r="G154" s="1063">
        <v>50</v>
      </c>
      <c r="H154" s="1073">
        <v>25</v>
      </c>
      <c r="I154" s="944"/>
      <c r="J154" s="945"/>
      <c r="K154" s="1150"/>
      <c r="L154" s="942"/>
      <c r="M154" s="946" t="s">
        <v>699</v>
      </c>
      <c r="N154" s="1063">
        <v>45</v>
      </c>
      <c r="O154" s="1073">
        <v>55</v>
      </c>
      <c r="P154" s="947"/>
      <c r="Q154" s="945"/>
      <c r="R154" s="1148"/>
      <c r="S154" s="1010" t="s">
        <v>613</v>
      </c>
      <c r="T154" s="1011">
        <v>10</v>
      </c>
      <c r="U154" s="1012">
        <v>20</v>
      </c>
      <c r="V154" s="1133"/>
      <c r="W154" s="951"/>
      <c r="X154" s="946" t="s">
        <v>700</v>
      </c>
      <c r="Y154" s="1063">
        <v>35</v>
      </c>
      <c r="Z154" s="1073"/>
      <c r="AA154" s="947"/>
      <c r="AB154" s="952"/>
      <c r="AC154" s="613"/>
    </row>
    <row r="155" spans="1:29">
      <c r="A155" s="920"/>
      <c r="B155" s="613"/>
      <c r="C155" s="613"/>
      <c r="D155" s="1154"/>
      <c r="E155" s="954">
        <v>52.5</v>
      </c>
      <c r="F155" s="955" t="s">
        <v>701</v>
      </c>
      <c r="G155" s="1063">
        <v>55</v>
      </c>
      <c r="H155" s="1073">
        <v>15</v>
      </c>
      <c r="I155" s="944"/>
      <c r="J155" s="945"/>
      <c r="K155" s="1150"/>
      <c r="L155" s="942"/>
      <c r="M155" s="968" t="s">
        <v>702</v>
      </c>
      <c r="N155" s="1063">
        <v>40</v>
      </c>
      <c r="O155" s="1073">
        <v>25</v>
      </c>
      <c r="P155" s="992">
        <v>40</v>
      </c>
      <c r="Q155" s="945"/>
      <c r="V155" s="1133"/>
      <c r="W155" s="951"/>
      <c r="X155" s="977" t="s">
        <v>703</v>
      </c>
      <c r="Y155" s="1063">
        <v>15</v>
      </c>
      <c r="Z155" s="1073"/>
      <c r="AA155" s="971">
        <v>37.5</v>
      </c>
      <c r="AB155" s="952"/>
      <c r="AC155" s="613"/>
    </row>
    <row r="156" spans="1:29">
      <c r="A156" s="920"/>
      <c r="B156" s="613"/>
      <c r="C156" s="613"/>
      <c r="D156" s="1154"/>
      <c r="E156" s="942"/>
      <c r="F156" s="943" t="s">
        <v>704</v>
      </c>
      <c r="G156" s="1063">
        <v>80</v>
      </c>
      <c r="H156" s="1073">
        <v>10</v>
      </c>
      <c r="I156" s="944"/>
      <c r="J156" s="945"/>
      <c r="K156" s="1150"/>
      <c r="L156" s="942"/>
      <c r="M156" s="977" t="s">
        <v>705</v>
      </c>
      <c r="N156" s="1063">
        <v>20</v>
      </c>
      <c r="O156" s="1073">
        <v>25</v>
      </c>
      <c r="P156" s="971">
        <v>40</v>
      </c>
      <c r="Q156" s="945"/>
      <c r="V156" s="1133"/>
      <c r="W156" s="951"/>
      <c r="X156" s="977" t="s">
        <v>706</v>
      </c>
      <c r="Y156" s="1063"/>
      <c r="Z156" s="1073"/>
      <c r="AA156" s="971">
        <v>80</v>
      </c>
      <c r="AB156" s="952"/>
      <c r="AC156" s="613"/>
    </row>
    <row r="157" spans="1:29">
      <c r="A157" s="920"/>
      <c r="B157" s="613"/>
      <c r="C157" s="613"/>
      <c r="D157" s="1154"/>
      <c r="E157" s="942"/>
      <c r="F157" s="943" t="s">
        <v>707</v>
      </c>
      <c r="G157" s="1063">
        <v>80</v>
      </c>
      <c r="H157" s="1073">
        <v>10</v>
      </c>
      <c r="I157" s="944"/>
      <c r="J157" s="945"/>
      <c r="K157" s="1150"/>
      <c r="L157" s="942"/>
      <c r="M157" s="946" t="s">
        <v>937</v>
      </c>
      <c r="N157" s="1063">
        <v>15</v>
      </c>
      <c r="O157" s="1073">
        <v>42.5</v>
      </c>
      <c r="P157" s="947"/>
      <c r="Q157" s="945"/>
      <c r="V157" s="1133"/>
      <c r="W157" s="951"/>
      <c r="X157" s="990" t="s">
        <v>708</v>
      </c>
      <c r="Y157" s="1063"/>
      <c r="Z157" s="1073"/>
      <c r="AA157" s="991">
        <v>77.5</v>
      </c>
      <c r="AB157" s="952"/>
      <c r="AC157" s="613"/>
    </row>
    <row r="158" spans="1:29">
      <c r="A158" s="920"/>
      <c r="B158" s="613"/>
      <c r="C158" s="613"/>
      <c r="D158" s="1154"/>
      <c r="E158" s="942"/>
      <c r="F158" s="943" t="s">
        <v>939</v>
      </c>
      <c r="G158" s="1063">
        <v>43</v>
      </c>
      <c r="H158" s="1073">
        <v>52.5</v>
      </c>
      <c r="I158" s="944"/>
      <c r="J158" s="945"/>
      <c r="K158" s="1150"/>
      <c r="L158" s="942"/>
      <c r="M158" s="946" t="s">
        <v>709</v>
      </c>
      <c r="N158" s="1063">
        <v>15</v>
      </c>
      <c r="O158" s="1073">
        <v>45</v>
      </c>
      <c r="P158" s="947"/>
      <c r="Q158" s="945"/>
      <c r="V158" s="1133"/>
      <c r="W158" s="951"/>
      <c r="X158" s="946" t="s">
        <v>1004</v>
      </c>
      <c r="Y158" s="1063">
        <v>35</v>
      </c>
      <c r="Z158" s="1073"/>
      <c r="AA158" s="947"/>
      <c r="AB158" s="952"/>
      <c r="AC158" s="613"/>
    </row>
    <row r="159" spans="1:29">
      <c r="A159" s="920"/>
      <c r="B159" s="613"/>
      <c r="C159" s="613"/>
      <c r="D159" s="1154"/>
      <c r="E159" s="942"/>
      <c r="F159" s="943" t="s">
        <v>710</v>
      </c>
      <c r="G159" s="1063">
        <v>45</v>
      </c>
      <c r="H159" s="1073">
        <v>55</v>
      </c>
      <c r="I159" s="944"/>
      <c r="J159" s="945"/>
      <c r="K159" s="1150"/>
      <c r="L159" s="942"/>
      <c r="M159" s="990" t="s">
        <v>711</v>
      </c>
      <c r="N159" s="1063">
        <v>15</v>
      </c>
      <c r="O159" s="1073">
        <v>10</v>
      </c>
      <c r="P159" s="991">
        <v>37.5</v>
      </c>
      <c r="Q159" s="945"/>
      <c r="V159" s="1133"/>
      <c r="W159" s="951"/>
      <c r="X159" s="946" t="s">
        <v>712</v>
      </c>
      <c r="Y159" s="1063">
        <v>15</v>
      </c>
      <c r="Z159" s="1073"/>
      <c r="AA159" s="947"/>
      <c r="AB159" s="952"/>
      <c r="AC159" s="613"/>
    </row>
    <row r="160" spans="1:29">
      <c r="A160" s="920"/>
      <c r="B160" s="613"/>
      <c r="C160" s="613"/>
      <c r="D160" s="1154"/>
      <c r="E160" s="942"/>
      <c r="F160" s="943" t="s">
        <v>713</v>
      </c>
      <c r="G160" s="1063">
        <v>40</v>
      </c>
      <c r="H160" s="1073">
        <v>65</v>
      </c>
      <c r="I160" s="944"/>
      <c r="J160" s="945"/>
      <c r="K160" s="1150"/>
      <c r="L160" s="942"/>
      <c r="M160" s="977" t="s">
        <v>714</v>
      </c>
      <c r="N160" s="1063">
        <v>15</v>
      </c>
      <c r="O160" s="1073">
        <v>59</v>
      </c>
      <c r="P160" s="971">
        <v>40</v>
      </c>
      <c r="Q160" s="945"/>
      <c r="V160" s="1133"/>
      <c r="W160" s="951"/>
      <c r="X160" s="946" t="s">
        <v>715</v>
      </c>
      <c r="Y160" s="1063">
        <v>20</v>
      </c>
      <c r="Z160" s="1073">
        <v>25</v>
      </c>
      <c r="AA160" s="947"/>
      <c r="AB160" s="952"/>
      <c r="AC160" s="613"/>
    </row>
    <row r="161" spans="1:29">
      <c r="A161" s="920"/>
      <c r="B161" s="613"/>
      <c r="C161" s="613"/>
      <c r="D161" s="1154"/>
      <c r="E161" s="942"/>
      <c r="F161" s="943" t="s">
        <v>716</v>
      </c>
      <c r="G161" s="1063"/>
      <c r="H161" s="1073">
        <v>0</v>
      </c>
      <c r="I161" s="944"/>
      <c r="J161" s="945"/>
      <c r="K161" s="1150"/>
      <c r="L161" s="942"/>
      <c r="M161" s="946" t="s">
        <v>717</v>
      </c>
      <c r="N161" s="1063">
        <v>97.5</v>
      </c>
      <c r="O161" s="1073"/>
      <c r="P161" s="947"/>
      <c r="Q161" s="945"/>
      <c r="V161" s="1133"/>
      <c r="W161" s="951"/>
      <c r="X161" s="946" t="s">
        <v>718</v>
      </c>
      <c r="Y161" s="1063">
        <v>35</v>
      </c>
      <c r="Z161" s="1073"/>
      <c r="AA161" s="947"/>
      <c r="AB161" s="952"/>
      <c r="AC161" s="613"/>
    </row>
    <row r="162" spans="1:29">
      <c r="A162" s="920"/>
      <c r="B162" s="613"/>
      <c r="C162" s="613"/>
      <c r="D162" s="1154"/>
      <c r="E162" s="942"/>
      <c r="F162" s="956" t="s">
        <v>719</v>
      </c>
      <c r="G162" s="1063"/>
      <c r="H162" s="1073">
        <v>0</v>
      </c>
      <c r="I162" s="985">
        <v>95</v>
      </c>
      <c r="J162" s="945"/>
      <c r="K162" s="1150"/>
      <c r="L162" s="942"/>
      <c r="M162" s="946" t="s">
        <v>720</v>
      </c>
      <c r="N162" s="1063">
        <v>55</v>
      </c>
      <c r="O162" s="1073">
        <v>40</v>
      </c>
      <c r="P162" s="947"/>
      <c r="Q162" s="945"/>
      <c r="V162" s="1133"/>
      <c r="W162" s="951"/>
      <c r="X162" s="946" t="s">
        <v>721</v>
      </c>
      <c r="Y162" s="1063">
        <v>55</v>
      </c>
      <c r="Z162" s="1073"/>
      <c r="AA162" s="947"/>
      <c r="AB162" s="952"/>
      <c r="AC162" s="613"/>
    </row>
    <row r="163" spans="1:29">
      <c r="A163" s="920"/>
      <c r="B163" s="613"/>
      <c r="C163" s="613"/>
      <c r="D163" s="1154"/>
      <c r="E163" s="942"/>
      <c r="F163" s="1002" t="s">
        <v>722</v>
      </c>
      <c r="G163" s="1063">
        <v>52.5</v>
      </c>
      <c r="H163" s="1073">
        <v>10</v>
      </c>
      <c r="I163" s="991">
        <v>37.5</v>
      </c>
      <c r="J163" s="945"/>
      <c r="K163" s="1151"/>
      <c r="L163" s="973"/>
      <c r="M163" s="979" t="s">
        <v>596</v>
      </c>
      <c r="N163" s="1068"/>
      <c r="O163" s="1078"/>
      <c r="P163" s="1013">
        <v>40</v>
      </c>
      <c r="Q163" s="1014">
        <v>40</v>
      </c>
      <c r="V163" s="1133"/>
      <c r="W163" s="951"/>
      <c r="X163" s="946" t="s">
        <v>723</v>
      </c>
      <c r="Y163" s="1063">
        <v>35</v>
      </c>
      <c r="Z163" s="1073"/>
      <c r="AA163" s="947"/>
      <c r="AB163" s="952"/>
      <c r="AC163" s="613"/>
    </row>
    <row r="164" spans="1:29">
      <c r="A164" s="920"/>
      <c r="B164" s="613"/>
      <c r="C164" s="613"/>
      <c r="D164" s="1154"/>
      <c r="E164" s="942"/>
      <c r="F164" s="997" t="s">
        <v>724</v>
      </c>
      <c r="G164" s="1063">
        <v>50</v>
      </c>
      <c r="H164" s="1073">
        <v>25</v>
      </c>
      <c r="I164" s="971">
        <v>40</v>
      </c>
      <c r="J164" s="945"/>
      <c r="K164" s="1153" t="s">
        <v>725</v>
      </c>
      <c r="L164" s="931"/>
      <c r="M164" s="932" t="s">
        <v>942</v>
      </c>
      <c r="N164" s="1067">
        <v>75</v>
      </c>
      <c r="O164" s="1077">
        <v>10</v>
      </c>
      <c r="P164" s="933"/>
      <c r="Q164" s="934"/>
      <c r="V164" s="1133"/>
      <c r="W164" s="951"/>
      <c r="X164" s="984" t="s">
        <v>726</v>
      </c>
      <c r="Y164" s="1063"/>
      <c r="Z164" s="1073"/>
      <c r="AA164" s="985">
        <v>40</v>
      </c>
      <c r="AB164" s="952"/>
      <c r="AC164" s="613"/>
    </row>
    <row r="165" spans="1:29">
      <c r="A165" s="920"/>
      <c r="B165" s="613"/>
      <c r="C165" s="613"/>
      <c r="D165" s="1154"/>
      <c r="E165" s="942"/>
      <c r="F165" s="997" t="s">
        <v>727</v>
      </c>
      <c r="G165" s="1063">
        <v>50</v>
      </c>
      <c r="H165" s="1073">
        <v>15</v>
      </c>
      <c r="I165" s="971">
        <v>52.5</v>
      </c>
      <c r="J165" s="945"/>
      <c r="K165" s="1154"/>
      <c r="L165" s="942"/>
      <c r="M165" s="946" t="s">
        <v>943</v>
      </c>
      <c r="N165" s="1063">
        <v>55</v>
      </c>
      <c r="O165" s="1073">
        <v>20</v>
      </c>
      <c r="P165" s="947"/>
      <c r="Q165" s="945"/>
      <c r="V165" s="1133"/>
      <c r="W165" s="951"/>
      <c r="X165" s="946" t="s">
        <v>728</v>
      </c>
      <c r="Y165" s="1063">
        <v>77.5</v>
      </c>
      <c r="Z165" s="1073"/>
      <c r="AA165" s="947"/>
      <c r="AB165" s="952"/>
      <c r="AC165" s="613"/>
    </row>
    <row r="166" spans="1:29">
      <c r="A166" s="920"/>
      <c r="B166" s="613"/>
      <c r="C166" s="613"/>
      <c r="D166" s="1154"/>
      <c r="E166" s="942"/>
      <c r="F166" s="956" t="s">
        <v>729</v>
      </c>
      <c r="G166" s="1063">
        <v>15</v>
      </c>
      <c r="H166" s="1073">
        <v>20</v>
      </c>
      <c r="I166" s="985">
        <v>70</v>
      </c>
      <c r="J166" s="945"/>
      <c r="K166" s="1154"/>
      <c r="L166" s="942"/>
      <c r="M166" s="946" t="s">
        <v>944</v>
      </c>
      <c r="N166" s="1063">
        <v>55</v>
      </c>
      <c r="O166" s="1073">
        <v>25</v>
      </c>
      <c r="P166" s="947"/>
      <c r="Q166" s="945"/>
      <c r="V166" s="1133"/>
      <c r="W166" s="951"/>
      <c r="X166" s="984" t="s">
        <v>730</v>
      </c>
      <c r="Y166" s="1063">
        <v>32.5</v>
      </c>
      <c r="Z166" s="1073">
        <v>20</v>
      </c>
      <c r="AA166" s="985">
        <v>37.5</v>
      </c>
      <c r="AB166" s="952"/>
      <c r="AC166" s="613"/>
    </row>
    <row r="167" spans="1:29">
      <c r="A167" s="920"/>
      <c r="B167" s="613"/>
      <c r="C167" s="613"/>
      <c r="D167" s="1154"/>
      <c r="E167" s="942"/>
      <c r="F167" s="1015" t="s">
        <v>945</v>
      </c>
      <c r="G167" s="1063">
        <v>65</v>
      </c>
      <c r="H167" s="1073">
        <v>32.5</v>
      </c>
      <c r="I167" s="944"/>
      <c r="J167" s="945"/>
      <c r="K167" s="1154"/>
      <c r="L167" s="942"/>
      <c r="M167" s="946" t="s">
        <v>731</v>
      </c>
      <c r="N167" s="1063">
        <v>95</v>
      </c>
      <c r="O167" s="1073"/>
      <c r="P167" s="947"/>
      <c r="Q167" s="945"/>
      <c r="V167" s="1133"/>
      <c r="W167" s="951"/>
      <c r="X167" s="946" t="s">
        <v>732</v>
      </c>
      <c r="Y167" s="1063">
        <v>15</v>
      </c>
      <c r="Z167" s="1073"/>
      <c r="AA167" s="947"/>
      <c r="AB167" s="952"/>
      <c r="AC167" s="613"/>
    </row>
    <row r="168" spans="1:29">
      <c r="A168" s="920"/>
      <c r="B168" s="613"/>
      <c r="C168" s="613"/>
      <c r="D168" s="1154"/>
      <c r="E168" s="942"/>
      <c r="F168" s="943" t="s">
        <v>733</v>
      </c>
      <c r="G168" s="1063"/>
      <c r="H168" s="1073">
        <v>0</v>
      </c>
      <c r="I168" s="944"/>
      <c r="J168" s="945"/>
      <c r="K168" s="1154"/>
      <c r="L168" s="942"/>
      <c r="M168" s="946" t="s">
        <v>734</v>
      </c>
      <c r="N168" s="1063"/>
      <c r="O168" s="1073"/>
      <c r="P168" s="947"/>
      <c r="Q168" s="945"/>
      <c r="V168" s="1133"/>
      <c r="W168" s="951"/>
      <c r="X168" s="946" t="s">
        <v>735</v>
      </c>
      <c r="Y168" s="1063">
        <v>35</v>
      </c>
      <c r="Z168" s="1073"/>
      <c r="AA168" s="947"/>
      <c r="AB168" s="952"/>
      <c r="AC168" s="613"/>
    </row>
    <row r="169" spans="1:29">
      <c r="A169" s="920"/>
      <c r="B169" s="613"/>
      <c r="C169" s="613"/>
      <c r="D169" s="1154"/>
      <c r="E169" s="942"/>
      <c r="F169" s="943" t="s">
        <v>736</v>
      </c>
      <c r="G169" s="1063">
        <v>25</v>
      </c>
      <c r="H169" s="1073">
        <v>55</v>
      </c>
      <c r="I169" s="944"/>
      <c r="J169" s="945"/>
      <c r="K169" s="1154"/>
      <c r="L169" s="942"/>
      <c r="M169" s="956" t="s">
        <v>737</v>
      </c>
      <c r="N169" s="1063">
        <v>75</v>
      </c>
      <c r="O169" s="1073">
        <v>25</v>
      </c>
      <c r="P169" s="985">
        <v>40</v>
      </c>
      <c r="Q169" s="945"/>
      <c r="V169" s="1133"/>
      <c r="W169" s="951"/>
      <c r="X169" s="946" t="s">
        <v>738</v>
      </c>
      <c r="Y169" s="1063">
        <v>35</v>
      </c>
      <c r="Z169" s="1073"/>
      <c r="AA169" s="947"/>
      <c r="AB169" s="952"/>
      <c r="AC169" s="613"/>
    </row>
    <row r="170" spans="1:29">
      <c r="A170" s="920"/>
      <c r="B170" s="613"/>
      <c r="C170" s="613"/>
      <c r="D170" s="1154"/>
      <c r="E170" s="942"/>
      <c r="F170" s="1016" t="s">
        <v>1005</v>
      </c>
      <c r="G170" s="1063">
        <v>55</v>
      </c>
      <c r="H170" s="1073">
        <v>15</v>
      </c>
      <c r="I170" s="944"/>
      <c r="J170" s="945"/>
      <c r="K170" s="1154"/>
      <c r="L170" s="942"/>
      <c r="M170" s="946" t="s">
        <v>740</v>
      </c>
      <c r="N170" s="1063">
        <v>48</v>
      </c>
      <c r="O170" s="1073">
        <v>42.5</v>
      </c>
      <c r="P170" s="947"/>
      <c r="Q170" s="945"/>
      <c r="V170" s="1133"/>
      <c r="W170" s="951"/>
      <c r="X170" s="946" t="s">
        <v>741</v>
      </c>
      <c r="Y170" s="1063">
        <v>35</v>
      </c>
      <c r="Z170" s="1073"/>
      <c r="AA170" s="947"/>
      <c r="AB170" s="952"/>
      <c r="AC170" s="613"/>
    </row>
    <row r="171" spans="1:29">
      <c r="A171" s="920"/>
      <c r="B171" s="613"/>
      <c r="C171" s="613"/>
      <c r="D171" s="1154"/>
      <c r="E171" s="942"/>
      <c r="F171" s="956" t="s">
        <v>946</v>
      </c>
      <c r="G171" s="1063">
        <v>15</v>
      </c>
      <c r="H171" s="1073">
        <v>60</v>
      </c>
      <c r="I171" s="985"/>
      <c r="J171" s="1017"/>
      <c r="K171" s="1154"/>
      <c r="L171" s="942"/>
      <c r="M171" s="946" t="s">
        <v>742</v>
      </c>
      <c r="N171" s="1063">
        <v>45</v>
      </c>
      <c r="O171" s="1073">
        <v>55</v>
      </c>
      <c r="P171" s="947"/>
      <c r="Q171" s="945"/>
      <c r="V171" s="1133"/>
      <c r="W171" s="951"/>
      <c r="X171" s="946" t="s">
        <v>743</v>
      </c>
      <c r="Y171" s="1063">
        <v>35</v>
      </c>
      <c r="Z171" s="1073"/>
      <c r="AA171" s="947"/>
      <c r="AB171" s="952"/>
      <c r="AC171" s="613"/>
    </row>
    <row r="172" spans="1:29">
      <c r="A172" s="920"/>
      <c r="B172" s="613"/>
      <c r="C172" s="613"/>
      <c r="D172" s="1154"/>
      <c r="E172" s="942"/>
      <c r="F172" s="943" t="s">
        <v>744</v>
      </c>
      <c r="G172" s="1063">
        <v>5</v>
      </c>
      <c r="H172" s="1073">
        <v>100</v>
      </c>
      <c r="I172" s="944"/>
      <c r="J172" s="945"/>
      <c r="K172" s="1154"/>
      <c r="L172" s="942"/>
      <c r="M172" s="946" t="s">
        <v>745</v>
      </c>
      <c r="N172" s="1063">
        <v>95</v>
      </c>
      <c r="O172" s="1073">
        <v>10</v>
      </c>
      <c r="P172" s="947"/>
      <c r="Q172" s="945"/>
      <c r="V172" s="1133"/>
      <c r="W172" s="954">
        <v>52.5</v>
      </c>
      <c r="X172" s="955" t="s">
        <v>746</v>
      </c>
      <c r="Y172" s="1063">
        <v>35</v>
      </c>
      <c r="Z172" s="1073"/>
      <c r="AA172" s="947"/>
      <c r="AB172" s="952"/>
      <c r="AC172" s="613"/>
    </row>
    <row r="173" spans="1:29">
      <c r="A173" s="920"/>
      <c r="B173" s="613"/>
      <c r="C173" s="613"/>
      <c r="D173" s="1155"/>
      <c r="E173" s="1004"/>
      <c r="F173" s="1018" t="s">
        <v>747</v>
      </c>
      <c r="G173" s="1066">
        <v>35</v>
      </c>
      <c r="H173" s="1076">
        <v>40</v>
      </c>
      <c r="I173" s="1019">
        <v>35</v>
      </c>
      <c r="J173" s="1020"/>
      <c r="K173" s="1154"/>
      <c r="L173" s="942"/>
      <c r="M173" s="946" t="s">
        <v>748</v>
      </c>
      <c r="N173" s="1063">
        <v>20</v>
      </c>
      <c r="O173" s="1073">
        <v>55</v>
      </c>
      <c r="P173" s="947"/>
      <c r="Q173" s="945"/>
      <c r="V173" s="1133"/>
      <c r="W173" s="951"/>
      <c r="X173" s="946" t="s">
        <v>749</v>
      </c>
      <c r="Y173" s="1063">
        <v>35</v>
      </c>
      <c r="Z173" s="1073"/>
      <c r="AA173" s="947"/>
      <c r="AB173" s="952"/>
      <c r="AC173" s="613"/>
    </row>
    <row r="174" spans="1:29">
      <c r="A174" s="920"/>
      <c r="B174" s="613"/>
      <c r="C174" s="613"/>
      <c r="D174" s="1126" t="s">
        <v>750</v>
      </c>
      <c r="E174" s="973"/>
      <c r="F174" s="1005" t="s">
        <v>947</v>
      </c>
      <c r="G174" s="1068">
        <v>55</v>
      </c>
      <c r="H174" s="1078">
        <v>25</v>
      </c>
      <c r="I174" s="1021"/>
      <c r="J174" s="983"/>
      <c r="K174" s="1154"/>
      <c r="L174" s="942"/>
      <c r="M174" s="990" t="s">
        <v>751</v>
      </c>
      <c r="N174" s="1063">
        <v>25</v>
      </c>
      <c r="O174" s="1073">
        <v>42.5</v>
      </c>
      <c r="P174" s="991">
        <v>37.5</v>
      </c>
      <c r="Q174" s="945"/>
      <c r="V174" s="1133"/>
      <c r="W174" s="951"/>
      <c r="X174" s="946" t="s">
        <v>752</v>
      </c>
      <c r="Y174" s="1063">
        <v>55</v>
      </c>
      <c r="Z174" s="1073">
        <v>10</v>
      </c>
      <c r="AA174" s="947"/>
      <c r="AB174" s="952"/>
      <c r="AC174" s="613"/>
    </row>
    <row r="175" spans="1:29">
      <c r="A175" s="920"/>
      <c r="B175" s="613"/>
      <c r="C175" s="613"/>
      <c r="D175" s="1127"/>
      <c r="E175" s="942"/>
      <c r="F175" s="943" t="s">
        <v>948</v>
      </c>
      <c r="G175" s="1063">
        <v>110</v>
      </c>
      <c r="H175" s="1073">
        <v>15</v>
      </c>
      <c r="I175" s="944"/>
      <c r="J175" s="945"/>
      <c r="K175" s="1154"/>
      <c r="L175" s="942"/>
      <c r="M175" s="968" t="s">
        <v>753</v>
      </c>
      <c r="N175" s="1063"/>
      <c r="O175" s="1073">
        <v>45</v>
      </c>
      <c r="P175" s="992">
        <v>40</v>
      </c>
      <c r="Q175" s="945"/>
      <c r="V175" s="1133"/>
      <c r="W175" s="951"/>
      <c r="X175" s="984" t="s">
        <v>754</v>
      </c>
      <c r="Y175" s="1063"/>
      <c r="Z175" s="1073">
        <v>25</v>
      </c>
      <c r="AA175" s="985">
        <v>20</v>
      </c>
      <c r="AB175" s="952"/>
      <c r="AC175" s="613"/>
    </row>
    <row r="176" spans="1:29">
      <c r="A176" s="920"/>
      <c r="B176" s="613"/>
      <c r="C176" s="613"/>
      <c r="D176" s="1127"/>
      <c r="E176" s="942"/>
      <c r="F176" s="943" t="s">
        <v>755</v>
      </c>
      <c r="G176" s="1063">
        <v>75</v>
      </c>
      <c r="H176" s="1073">
        <v>10</v>
      </c>
      <c r="I176" s="944"/>
      <c r="J176" s="945"/>
      <c r="K176" s="1154"/>
      <c r="L176" s="942"/>
      <c r="M176" s="946" t="s">
        <v>756</v>
      </c>
      <c r="N176" s="1063"/>
      <c r="O176" s="1073">
        <v>55</v>
      </c>
      <c r="P176" s="947"/>
      <c r="Q176" s="945"/>
      <c r="V176" s="1133"/>
      <c r="W176" s="951"/>
      <c r="X176" s="990" t="s">
        <v>757</v>
      </c>
      <c r="Y176" s="1063"/>
      <c r="Z176" s="1073">
        <v>25</v>
      </c>
      <c r="AA176" s="985">
        <v>20</v>
      </c>
      <c r="AB176" s="1022">
        <v>20</v>
      </c>
      <c r="AC176" s="613"/>
    </row>
    <row r="177" spans="1:29">
      <c r="A177" s="920"/>
      <c r="B177" s="613"/>
      <c r="C177" s="613"/>
      <c r="D177" s="1127"/>
      <c r="E177" s="942"/>
      <c r="F177" s="943" t="s">
        <v>758</v>
      </c>
      <c r="G177" s="1063">
        <v>110</v>
      </c>
      <c r="H177" s="1073">
        <v>15</v>
      </c>
      <c r="I177" s="944"/>
      <c r="J177" s="945"/>
      <c r="K177" s="1155"/>
      <c r="L177" s="1023"/>
      <c r="M177" s="974" t="s">
        <v>759</v>
      </c>
      <c r="N177" s="1069">
        <v>80</v>
      </c>
      <c r="O177" s="1079">
        <v>25</v>
      </c>
      <c r="P177" s="975"/>
      <c r="Q177" s="976"/>
      <c r="V177" s="1134"/>
      <c r="W177" s="1024"/>
      <c r="X177" s="993" t="s">
        <v>760</v>
      </c>
      <c r="Y177" s="1064">
        <v>35</v>
      </c>
      <c r="Z177" s="1074">
        <v>20</v>
      </c>
      <c r="AA177" s="1025"/>
      <c r="AB177" s="1026"/>
      <c r="AC177" s="613"/>
    </row>
    <row r="178" spans="1:29">
      <c r="A178" s="920"/>
      <c r="B178" s="613"/>
      <c r="C178" s="613"/>
      <c r="D178" s="1127"/>
      <c r="E178" s="942"/>
      <c r="F178" s="1002" t="s">
        <v>761</v>
      </c>
      <c r="G178" s="1063">
        <v>75</v>
      </c>
      <c r="H178" s="1073">
        <v>25</v>
      </c>
      <c r="I178" s="991">
        <v>40</v>
      </c>
      <c r="J178" s="945"/>
      <c r="K178" s="1153" t="s">
        <v>762</v>
      </c>
      <c r="L178" s="973"/>
      <c r="M178" s="939" t="s">
        <v>763</v>
      </c>
      <c r="N178" s="1068">
        <v>15</v>
      </c>
      <c r="O178" s="1078">
        <v>45</v>
      </c>
      <c r="P178" s="982"/>
      <c r="Q178" s="983"/>
      <c r="V178" s="1143" t="s">
        <v>764</v>
      </c>
      <c r="W178" s="1027"/>
      <c r="X178" s="939" t="s">
        <v>765</v>
      </c>
      <c r="Y178" s="1068">
        <v>35</v>
      </c>
      <c r="Z178" s="1078"/>
      <c r="AA178" s="982"/>
      <c r="AB178" s="1028"/>
      <c r="AC178" s="613"/>
    </row>
    <row r="179" spans="1:29">
      <c r="A179" s="920"/>
      <c r="B179" s="613"/>
      <c r="C179" s="613"/>
      <c r="D179" s="1127"/>
      <c r="E179" s="942"/>
      <c r="F179" s="1002" t="s">
        <v>766</v>
      </c>
      <c r="G179" s="1063">
        <v>35</v>
      </c>
      <c r="H179" s="1073">
        <v>20</v>
      </c>
      <c r="I179" s="991">
        <v>40</v>
      </c>
      <c r="J179" s="945"/>
      <c r="K179" s="1154"/>
      <c r="L179" s="942"/>
      <c r="M179" s="968" t="s">
        <v>767</v>
      </c>
      <c r="N179" s="1063">
        <v>50</v>
      </c>
      <c r="O179" s="1073">
        <v>25</v>
      </c>
      <c r="P179" s="992">
        <v>40</v>
      </c>
      <c r="Q179" s="952"/>
      <c r="V179" s="1144"/>
      <c r="W179" s="951"/>
      <c r="X179" s="946" t="s">
        <v>949</v>
      </c>
      <c r="Y179" s="1063">
        <v>35</v>
      </c>
      <c r="Z179" s="1073"/>
      <c r="AA179" s="947"/>
      <c r="AB179" s="952"/>
      <c r="AC179" s="613"/>
    </row>
    <row r="180" spans="1:29">
      <c r="A180" s="920"/>
      <c r="B180" s="613"/>
      <c r="C180" s="613"/>
      <c r="D180" s="1127"/>
      <c r="E180" s="942"/>
      <c r="F180" s="1015" t="s">
        <v>768</v>
      </c>
      <c r="G180" s="1063">
        <v>55</v>
      </c>
      <c r="H180" s="1073">
        <v>20</v>
      </c>
      <c r="I180" s="944"/>
      <c r="J180" s="945"/>
      <c r="K180" s="1154"/>
      <c r="L180" s="942"/>
      <c r="M180" s="946" t="s">
        <v>769</v>
      </c>
      <c r="N180" s="1063">
        <v>55</v>
      </c>
      <c r="O180" s="1073">
        <v>15</v>
      </c>
      <c r="P180" s="944"/>
      <c r="Q180" s="945"/>
      <c r="V180" s="1144"/>
      <c r="W180" s="951"/>
      <c r="X180" s="946" t="s">
        <v>770</v>
      </c>
      <c r="Y180" s="1063">
        <v>35</v>
      </c>
      <c r="Z180" s="1073"/>
      <c r="AA180" s="947"/>
      <c r="AB180" s="952"/>
      <c r="AC180" s="613"/>
    </row>
    <row r="181" spans="1:29">
      <c r="A181" s="920"/>
      <c r="B181" s="613"/>
      <c r="C181" s="613"/>
      <c r="D181" s="1127"/>
      <c r="E181" s="942"/>
      <c r="F181" s="943" t="s">
        <v>771</v>
      </c>
      <c r="G181" s="1063">
        <v>86</v>
      </c>
      <c r="H181" s="1073">
        <v>25</v>
      </c>
      <c r="I181" s="944"/>
      <c r="J181" s="945"/>
      <c r="K181" s="1154"/>
      <c r="L181" s="954">
        <v>52.5</v>
      </c>
      <c r="M181" s="955" t="s">
        <v>772</v>
      </c>
      <c r="N181" s="1063">
        <v>20</v>
      </c>
      <c r="O181" s="1073">
        <v>40</v>
      </c>
      <c r="P181" s="944"/>
      <c r="Q181" s="945"/>
      <c r="V181" s="1144"/>
      <c r="W181" s="951"/>
      <c r="X181" s="946" t="s">
        <v>773</v>
      </c>
      <c r="Y181" s="1063"/>
      <c r="Z181" s="1073"/>
      <c r="AA181" s="947"/>
      <c r="AB181" s="952"/>
      <c r="AC181" s="613"/>
    </row>
    <row r="182" spans="1:29">
      <c r="A182" s="920"/>
      <c r="B182" s="613"/>
      <c r="C182" s="613"/>
      <c r="D182" s="1127"/>
      <c r="E182" s="942"/>
      <c r="F182" s="943" t="s">
        <v>774</v>
      </c>
      <c r="G182" s="1063">
        <v>33</v>
      </c>
      <c r="H182" s="1073">
        <v>42.5</v>
      </c>
      <c r="I182" s="944"/>
      <c r="J182" s="945"/>
      <c r="K182" s="1154"/>
      <c r="L182" s="942"/>
      <c r="M182" s="956" t="s">
        <v>775</v>
      </c>
      <c r="N182" s="1063">
        <v>15</v>
      </c>
      <c r="O182" s="1073">
        <v>25</v>
      </c>
      <c r="P182" s="985">
        <v>40</v>
      </c>
      <c r="Q182" s="945"/>
      <c r="V182" s="1144"/>
      <c r="W182" s="951"/>
      <c r="X182" s="990" t="s">
        <v>776</v>
      </c>
      <c r="Y182" s="1063">
        <v>35</v>
      </c>
      <c r="Z182" s="1073"/>
      <c r="AA182" s="991">
        <v>40</v>
      </c>
      <c r="AB182" s="952"/>
      <c r="AC182" s="613"/>
    </row>
    <row r="183" spans="1:29">
      <c r="A183" s="920"/>
      <c r="B183" s="613"/>
      <c r="C183" s="613"/>
      <c r="D183" s="1127"/>
      <c r="E183" s="942"/>
      <c r="F183" s="943" t="s">
        <v>777</v>
      </c>
      <c r="G183" s="1063">
        <v>120</v>
      </c>
      <c r="H183" s="1073">
        <v>10</v>
      </c>
      <c r="I183" s="944"/>
      <c r="J183" s="945"/>
      <c r="K183" s="1154"/>
      <c r="L183" s="942"/>
      <c r="M183" s="968" t="s">
        <v>778</v>
      </c>
      <c r="N183" s="1063">
        <v>20</v>
      </c>
      <c r="O183" s="1073">
        <v>37.5</v>
      </c>
      <c r="P183" s="992">
        <v>37.5</v>
      </c>
      <c r="Q183" s="945"/>
      <c r="V183" s="1144"/>
      <c r="W183" s="951"/>
      <c r="X183" s="946" t="s">
        <v>779</v>
      </c>
      <c r="Y183" s="1063">
        <v>50</v>
      </c>
      <c r="Z183" s="1073">
        <v>20</v>
      </c>
      <c r="AA183" s="947"/>
      <c r="AB183" s="952"/>
      <c r="AC183" s="613"/>
    </row>
    <row r="184" spans="1:29">
      <c r="A184" s="920"/>
      <c r="B184" s="613"/>
      <c r="C184" s="613"/>
      <c r="D184" s="1127"/>
      <c r="E184" s="942"/>
      <c r="F184" s="972" t="s">
        <v>780</v>
      </c>
      <c r="G184" s="1063">
        <v>35</v>
      </c>
      <c r="H184" s="1073">
        <v>20</v>
      </c>
      <c r="I184" s="992">
        <v>85</v>
      </c>
      <c r="J184" s="945"/>
      <c r="K184" s="1154"/>
      <c r="L184" s="942"/>
      <c r="M184" s="946" t="s">
        <v>950</v>
      </c>
      <c r="N184" s="1063">
        <v>97.5</v>
      </c>
      <c r="O184" s="1073">
        <v>0</v>
      </c>
      <c r="P184" s="944"/>
      <c r="Q184" s="945"/>
      <c r="V184" s="1144"/>
      <c r="W184" s="951"/>
      <c r="X184" s="946" t="s">
        <v>781</v>
      </c>
      <c r="Y184" s="1063">
        <v>50</v>
      </c>
      <c r="Z184" s="1073">
        <v>20</v>
      </c>
      <c r="AA184" s="947"/>
      <c r="AB184" s="952"/>
      <c r="AC184" s="613"/>
    </row>
    <row r="185" spans="1:29">
      <c r="A185" s="920"/>
      <c r="B185" s="613"/>
      <c r="C185" s="613"/>
      <c r="D185" s="1127"/>
      <c r="E185" s="942"/>
      <c r="F185" s="943" t="s">
        <v>782</v>
      </c>
      <c r="G185" s="1063">
        <v>105</v>
      </c>
      <c r="H185" s="1073">
        <v>15</v>
      </c>
      <c r="I185" s="944"/>
      <c r="J185" s="945"/>
      <c r="K185" s="1155"/>
      <c r="L185" s="973"/>
      <c r="M185" s="1029" t="s">
        <v>783</v>
      </c>
      <c r="N185" s="1069">
        <v>25</v>
      </c>
      <c r="O185" s="1079">
        <v>42.5</v>
      </c>
      <c r="P185" s="1030">
        <v>37.5</v>
      </c>
      <c r="Q185" s="976"/>
      <c r="V185" s="1144"/>
      <c r="W185" s="951"/>
      <c r="X185" s="977" t="s">
        <v>784</v>
      </c>
      <c r="Y185" s="1063">
        <v>15</v>
      </c>
      <c r="Z185" s="1073"/>
      <c r="AA185" s="971">
        <v>40</v>
      </c>
      <c r="AB185" s="952"/>
      <c r="AC185" s="613"/>
    </row>
    <row r="186" spans="1:29">
      <c r="A186" s="920"/>
      <c r="B186" s="613"/>
      <c r="C186" s="613"/>
      <c r="D186" s="1127"/>
      <c r="E186" s="1031"/>
      <c r="F186" s="956" t="s">
        <v>785</v>
      </c>
      <c r="G186" s="1063">
        <v>35</v>
      </c>
      <c r="H186" s="1073">
        <v>20</v>
      </c>
      <c r="I186" s="985">
        <v>40</v>
      </c>
      <c r="J186" s="945"/>
      <c r="K186" s="1158" t="s">
        <v>786</v>
      </c>
      <c r="L186" s="931"/>
      <c r="M186" s="1032" t="s">
        <v>952</v>
      </c>
      <c r="N186" s="1067">
        <v>52.5</v>
      </c>
      <c r="O186" s="1077">
        <v>10</v>
      </c>
      <c r="P186" s="1033">
        <v>37.5</v>
      </c>
      <c r="Q186" s="934"/>
      <c r="V186" s="1144"/>
      <c r="W186" s="951"/>
      <c r="X186" s="946" t="s">
        <v>787</v>
      </c>
      <c r="Y186" s="1063">
        <v>32.5</v>
      </c>
      <c r="Z186" s="1073"/>
      <c r="AA186" s="947"/>
      <c r="AB186" s="952"/>
      <c r="AC186" s="613"/>
    </row>
    <row r="187" spans="1:29">
      <c r="A187" s="920"/>
      <c r="B187" s="613"/>
      <c r="C187" s="613"/>
      <c r="D187" s="1156"/>
      <c r="E187" s="1034">
        <v>52.5</v>
      </c>
      <c r="F187" s="979" t="s">
        <v>788</v>
      </c>
      <c r="G187" s="1069">
        <v>55</v>
      </c>
      <c r="H187" s="1079">
        <v>40</v>
      </c>
      <c r="I187" s="1094">
        <v>15</v>
      </c>
      <c r="J187" s="976"/>
      <c r="K187" s="1159"/>
      <c r="L187" s="942"/>
      <c r="M187" s="977" t="s">
        <v>954</v>
      </c>
      <c r="N187" s="1063">
        <v>55</v>
      </c>
      <c r="O187" s="1073">
        <v>10</v>
      </c>
      <c r="P187" s="971">
        <v>40</v>
      </c>
      <c r="Q187" s="945"/>
      <c r="V187" s="1144"/>
      <c r="W187" s="951"/>
      <c r="X187" s="946" t="s">
        <v>789</v>
      </c>
      <c r="Y187" s="1063"/>
      <c r="Z187" s="1073"/>
      <c r="AA187" s="947"/>
      <c r="AB187" s="952"/>
      <c r="AC187" s="613"/>
    </row>
    <row r="188" spans="1:29">
      <c r="A188" s="920"/>
      <c r="B188" s="613"/>
      <c r="C188" s="613"/>
      <c r="D188" s="1123" t="s">
        <v>790</v>
      </c>
      <c r="E188" s="1037">
        <v>52.5</v>
      </c>
      <c r="F188" s="1038" t="s">
        <v>956</v>
      </c>
      <c r="G188" s="1067">
        <v>15</v>
      </c>
      <c r="H188" s="1077">
        <v>45</v>
      </c>
      <c r="I188" s="1009"/>
      <c r="J188" s="934"/>
      <c r="K188" s="1159"/>
      <c r="L188" s="942"/>
      <c r="M188" s="946" t="s">
        <v>958</v>
      </c>
      <c r="N188" s="1063">
        <v>50</v>
      </c>
      <c r="O188" s="1073">
        <v>25</v>
      </c>
      <c r="P188" s="944"/>
      <c r="Q188" s="945"/>
      <c r="V188" s="1144"/>
      <c r="W188" s="951"/>
      <c r="X188" s="946" t="s">
        <v>791</v>
      </c>
      <c r="Y188" s="1063">
        <v>32.5</v>
      </c>
      <c r="Z188" s="1073"/>
      <c r="AA188" s="947"/>
      <c r="AB188" s="952"/>
      <c r="AC188" s="613"/>
    </row>
    <row r="189" spans="1:29">
      <c r="A189" s="920"/>
      <c r="B189" s="613"/>
      <c r="C189" s="613"/>
      <c r="D189" s="1124"/>
      <c r="E189" s="942"/>
      <c r="F189" s="943" t="s">
        <v>960</v>
      </c>
      <c r="G189" s="1063">
        <v>20</v>
      </c>
      <c r="H189" s="1073">
        <v>55</v>
      </c>
      <c r="I189" s="944"/>
      <c r="J189" s="945"/>
      <c r="K189" s="1159"/>
      <c r="L189" s="1039">
        <v>52.5</v>
      </c>
      <c r="M189" s="955" t="s">
        <v>962</v>
      </c>
      <c r="N189" s="1068">
        <v>80</v>
      </c>
      <c r="O189" s="1078">
        <v>10</v>
      </c>
      <c r="P189" s="1021"/>
      <c r="Q189" s="983"/>
      <c r="V189" s="1144"/>
      <c r="W189" s="951"/>
      <c r="X189" s="946" t="s">
        <v>792</v>
      </c>
      <c r="Y189" s="1063">
        <v>32.5</v>
      </c>
      <c r="Z189" s="1073"/>
      <c r="AA189" s="947"/>
      <c r="AB189" s="952"/>
      <c r="AC189" s="613"/>
    </row>
    <row r="190" spans="1:29">
      <c r="A190" s="920"/>
      <c r="B190" s="613"/>
      <c r="C190" s="613"/>
      <c r="D190" s="1124"/>
      <c r="E190" s="942"/>
      <c r="F190" s="943" t="s">
        <v>964</v>
      </c>
      <c r="G190" s="1063">
        <v>15</v>
      </c>
      <c r="H190" s="1073">
        <v>45</v>
      </c>
      <c r="I190" s="944"/>
      <c r="J190" s="945"/>
      <c r="K190" s="1160"/>
      <c r="L190" s="973"/>
      <c r="M190" s="956" t="s">
        <v>793</v>
      </c>
      <c r="N190" s="1064">
        <v>95</v>
      </c>
      <c r="O190" s="1074"/>
      <c r="P190" s="980">
        <v>35</v>
      </c>
      <c r="Q190" s="981"/>
      <c r="V190" s="1144"/>
      <c r="W190" s="951"/>
      <c r="X190" s="946" t="s">
        <v>794</v>
      </c>
      <c r="Y190" s="1063">
        <v>32.5</v>
      </c>
      <c r="Z190" s="1073"/>
      <c r="AA190" s="947"/>
      <c r="AB190" s="952"/>
      <c r="AC190" s="613"/>
    </row>
    <row r="191" spans="1:29">
      <c r="A191" s="920"/>
      <c r="B191" s="613"/>
      <c r="C191" s="613"/>
      <c r="D191" s="1124"/>
      <c r="E191" s="954">
        <v>52.5</v>
      </c>
      <c r="F191" s="955" t="s">
        <v>795</v>
      </c>
      <c r="G191" s="1063">
        <v>20</v>
      </c>
      <c r="H191" s="1073">
        <v>40</v>
      </c>
      <c r="I191" s="944"/>
      <c r="J191" s="945"/>
      <c r="K191" s="1123" t="s">
        <v>796</v>
      </c>
      <c r="L191" s="931"/>
      <c r="M191" s="932" t="s">
        <v>966</v>
      </c>
      <c r="N191" s="1067">
        <v>50</v>
      </c>
      <c r="O191" s="1077">
        <v>25</v>
      </c>
      <c r="P191" s="1009"/>
      <c r="Q191" s="934"/>
      <c r="V191" s="1144"/>
      <c r="W191" s="951"/>
      <c r="X191" s="946" t="s">
        <v>797</v>
      </c>
      <c r="Y191" s="1063">
        <v>32.5</v>
      </c>
      <c r="Z191" s="1073"/>
      <c r="AA191" s="947"/>
      <c r="AB191" s="952"/>
      <c r="AC191" s="613"/>
    </row>
    <row r="192" spans="1:29">
      <c r="A192" s="920"/>
      <c r="B192" s="613"/>
      <c r="C192" s="613"/>
      <c r="D192" s="1124"/>
      <c r="E192" s="942"/>
      <c r="F192" s="943" t="s">
        <v>798</v>
      </c>
      <c r="G192" s="1063">
        <v>15</v>
      </c>
      <c r="H192" s="1073">
        <v>70</v>
      </c>
      <c r="I192" s="944"/>
      <c r="J192" s="945"/>
      <c r="K192" s="1124"/>
      <c r="L192" s="954">
        <v>51</v>
      </c>
      <c r="M192" s="955" t="s">
        <v>799</v>
      </c>
      <c r="N192" s="1063">
        <v>15</v>
      </c>
      <c r="O192" s="1073">
        <v>42.5</v>
      </c>
      <c r="P192" s="944"/>
      <c r="Q192" s="945"/>
      <c r="V192" s="1144"/>
      <c r="W192" s="951"/>
      <c r="X192" s="946" t="s">
        <v>800</v>
      </c>
      <c r="Y192" s="1063">
        <v>35</v>
      </c>
      <c r="Z192" s="1073"/>
      <c r="AA192" s="947"/>
      <c r="AB192" s="952"/>
      <c r="AC192" s="613"/>
    </row>
    <row r="193" spans="1:29" ht="14.25" thickBot="1">
      <c r="A193" s="920"/>
      <c r="B193" s="613"/>
      <c r="C193" s="613"/>
      <c r="D193" s="1124"/>
      <c r="E193" s="942"/>
      <c r="F193" s="943" t="s">
        <v>801</v>
      </c>
      <c r="G193" s="1063">
        <v>20</v>
      </c>
      <c r="H193" s="1073">
        <v>25</v>
      </c>
      <c r="I193" s="944"/>
      <c r="J193" s="945"/>
      <c r="K193" s="1124"/>
      <c r="L193" s="942"/>
      <c r="M193" s="946" t="s">
        <v>802</v>
      </c>
      <c r="N193" s="1063">
        <v>80</v>
      </c>
      <c r="O193" s="1073">
        <v>15</v>
      </c>
      <c r="P193" s="944"/>
      <c r="Q193" s="945"/>
      <c r="V193" s="1157"/>
      <c r="W193" s="1040"/>
      <c r="X193" s="1041" t="s">
        <v>803</v>
      </c>
      <c r="Y193" s="1070">
        <v>35</v>
      </c>
      <c r="Z193" s="1080"/>
      <c r="AA193" s="1042"/>
      <c r="AB193" s="1043"/>
      <c r="AC193" s="613"/>
    </row>
    <row r="194" spans="1:29">
      <c r="A194" s="920"/>
      <c r="B194" s="613"/>
      <c r="C194" s="613"/>
      <c r="D194" s="1124"/>
      <c r="E194" s="942"/>
      <c r="F194" s="943" t="s">
        <v>804</v>
      </c>
      <c r="G194" s="1063">
        <v>52.5</v>
      </c>
      <c r="H194" s="1073">
        <v>10</v>
      </c>
      <c r="I194" s="944"/>
      <c r="J194" s="945"/>
      <c r="K194" s="1124"/>
      <c r="L194" s="942"/>
      <c r="M194" s="946" t="s">
        <v>805</v>
      </c>
      <c r="N194" s="1063">
        <v>80</v>
      </c>
      <c r="O194" s="1073">
        <v>0</v>
      </c>
      <c r="P194" s="944"/>
      <c r="Q194" s="945"/>
      <c r="R194" s="1099"/>
      <c r="S194" s="1163"/>
      <c r="T194" s="1163"/>
      <c r="U194" s="1163"/>
      <c r="V194" s="1163"/>
      <c r="W194" s="1163"/>
      <c r="X194" s="1163"/>
      <c r="Y194" s="1163"/>
      <c r="Z194" s="1163"/>
      <c r="AA194" s="1163"/>
      <c r="AB194" s="1163"/>
      <c r="AC194" s="613"/>
    </row>
    <row r="195" spans="1:29">
      <c r="A195" s="920"/>
      <c r="B195" s="613"/>
      <c r="C195" s="613"/>
      <c r="D195" s="1124"/>
      <c r="E195" s="942"/>
      <c r="F195" s="943" t="s">
        <v>806</v>
      </c>
      <c r="G195" s="1063">
        <v>10</v>
      </c>
      <c r="H195" s="1073">
        <v>47.5</v>
      </c>
      <c r="I195" s="944"/>
      <c r="J195" s="945"/>
      <c r="K195" s="1124"/>
      <c r="L195" s="942"/>
      <c r="M195" s="956" t="s">
        <v>807</v>
      </c>
      <c r="N195" s="1068">
        <v>20</v>
      </c>
      <c r="O195" s="1078">
        <v>25</v>
      </c>
      <c r="P195" s="1013">
        <v>40</v>
      </c>
      <c r="Q195" s="983"/>
      <c r="R195" s="1114"/>
      <c r="S195" s="1115"/>
      <c r="T195" s="1115"/>
      <c r="U195" s="1115"/>
      <c r="V195" s="1115"/>
      <c r="W195" s="1115"/>
      <c r="X195" s="1115"/>
      <c r="Y195" s="1115"/>
      <c r="Z195" s="1115"/>
      <c r="AA195" s="1115"/>
      <c r="AB195" s="1115"/>
      <c r="AC195" s="613"/>
    </row>
    <row r="196" spans="1:29">
      <c r="A196" s="920"/>
      <c r="B196" s="613"/>
      <c r="C196" s="613"/>
      <c r="D196" s="1124"/>
      <c r="E196" s="973"/>
      <c r="F196" s="943" t="s">
        <v>809</v>
      </c>
      <c r="G196" s="1068">
        <v>10</v>
      </c>
      <c r="H196" s="1078">
        <v>47.5</v>
      </c>
      <c r="I196" s="1021"/>
      <c r="J196" s="983"/>
      <c r="K196" s="1125"/>
      <c r="L196" s="973"/>
      <c r="M196" s="1044" t="s">
        <v>810</v>
      </c>
      <c r="N196" s="1095">
        <v>2.25</v>
      </c>
      <c r="O196" s="1096">
        <v>1.5</v>
      </c>
      <c r="P196" s="980">
        <v>35</v>
      </c>
      <c r="Q196" s="1045"/>
      <c r="R196" s="1112"/>
      <c r="S196" s="1113"/>
      <c r="T196" s="1113"/>
      <c r="U196" s="1113"/>
      <c r="V196" s="1113"/>
      <c r="W196" s="1113"/>
      <c r="X196" s="1113"/>
      <c r="Y196" s="1113"/>
      <c r="Z196" s="1113"/>
      <c r="AA196" s="1113"/>
      <c r="AB196" s="1113"/>
      <c r="AC196" s="613"/>
    </row>
    <row r="197" spans="1:29" ht="13.5" customHeight="1">
      <c r="A197" s="920"/>
      <c r="B197" s="613"/>
      <c r="C197" s="613"/>
      <c r="D197" s="1125"/>
      <c r="E197" s="954">
        <v>52.5</v>
      </c>
      <c r="F197" s="1035" t="s">
        <v>968</v>
      </c>
      <c r="G197" s="1066">
        <v>5</v>
      </c>
      <c r="H197" s="1076">
        <v>92.5</v>
      </c>
      <c r="I197" s="1006"/>
      <c r="J197" s="1007"/>
      <c r="K197" s="1123" t="s">
        <v>812</v>
      </c>
      <c r="L197" s="931"/>
      <c r="M197" s="932" t="s">
        <v>970</v>
      </c>
      <c r="N197" s="1067"/>
      <c r="O197" s="1077">
        <v>55</v>
      </c>
      <c r="P197" s="1009"/>
      <c r="Q197" s="934"/>
      <c r="R197" s="1112"/>
      <c r="S197" s="1113"/>
      <c r="T197" s="1113"/>
      <c r="U197" s="1113"/>
      <c r="V197" s="1113"/>
      <c r="W197" s="1113"/>
      <c r="X197" s="1113"/>
      <c r="Y197" s="1113"/>
      <c r="Z197" s="1113"/>
      <c r="AA197" s="1113"/>
      <c r="AB197" s="1113"/>
      <c r="AC197" s="613"/>
    </row>
    <row r="198" spans="1:29">
      <c r="A198" s="920"/>
      <c r="B198" s="613"/>
      <c r="C198" s="613"/>
      <c r="D198" s="1153" t="s">
        <v>814</v>
      </c>
      <c r="E198" s="931"/>
      <c r="F198" s="1008" t="s">
        <v>971</v>
      </c>
      <c r="G198" s="1067">
        <v>15</v>
      </c>
      <c r="H198" s="1077">
        <v>59</v>
      </c>
      <c r="I198" s="1009"/>
      <c r="J198" s="934"/>
      <c r="K198" s="1124"/>
      <c r="L198" s="954">
        <v>50</v>
      </c>
      <c r="M198" s="955" t="s">
        <v>973</v>
      </c>
      <c r="N198" s="1063"/>
      <c r="O198" s="1073">
        <v>55</v>
      </c>
      <c r="P198" s="944"/>
      <c r="Q198" s="945"/>
      <c r="R198" s="1112"/>
      <c r="S198" s="1113"/>
      <c r="T198" s="1113"/>
      <c r="U198" s="1113"/>
      <c r="V198" s="1113"/>
      <c r="W198" s="1113"/>
      <c r="X198" s="1113"/>
      <c r="Y198" s="1113"/>
      <c r="Z198" s="1113"/>
      <c r="AA198" s="1113"/>
      <c r="AB198" s="1113"/>
      <c r="AC198" s="613"/>
    </row>
    <row r="199" spans="1:29">
      <c r="A199" s="920"/>
      <c r="B199" s="613"/>
      <c r="C199" s="613"/>
      <c r="D199" s="1154"/>
      <c r="E199" s="942"/>
      <c r="F199" s="943" t="s">
        <v>816</v>
      </c>
      <c r="G199" s="1063">
        <v>40</v>
      </c>
      <c r="H199" s="1073">
        <v>59</v>
      </c>
      <c r="I199" s="944"/>
      <c r="J199" s="945"/>
      <c r="K199" s="1124"/>
      <c r="L199" s="942"/>
      <c r="M199" s="946" t="s">
        <v>817</v>
      </c>
      <c r="N199" s="1063">
        <v>20</v>
      </c>
      <c r="O199" s="1073">
        <v>25</v>
      </c>
      <c r="P199" s="944"/>
      <c r="Q199" s="945"/>
      <c r="R199" s="1114"/>
      <c r="S199" s="1115"/>
      <c r="T199" s="1115"/>
      <c r="U199" s="1115"/>
      <c r="V199" s="1115"/>
      <c r="W199" s="1115"/>
      <c r="X199" s="1115"/>
      <c r="Y199" s="1115"/>
      <c r="Z199" s="1115"/>
      <c r="AA199" s="1115"/>
      <c r="AB199" s="1115"/>
      <c r="AC199" s="613"/>
    </row>
    <row r="200" spans="1:29">
      <c r="A200" s="920"/>
      <c r="B200" s="613"/>
      <c r="C200" s="613"/>
      <c r="D200" s="1154"/>
      <c r="E200" s="973"/>
      <c r="F200" s="1005" t="s">
        <v>819</v>
      </c>
      <c r="G200" s="1068">
        <v>60</v>
      </c>
      <c r="H200" s="1078">
        <v>65</v>
      </c>
      <c r="I200" s="1021"/>
      <c r="J200" s="983"/>
      <c r="K200" s="1124"/>
      <c r="L200" s="969">
        <v>51</v>
      </c>
      <c r="M200" s="970" t="s">
        <v>975</v>
      </c>
      <c r="N200" s="1063"/>
      <c r="O200" s="1073">
        <v>42.5</v>
      </c>
      <c r="P200" s="944"/>
      <c r="Q200" s="945"/>
      <c r="R200" s="1116"/>
      <c r="S200" s="1117"/>
      <c r="T200" s="1117"/>
      <c r="U200" s="1117"/>
      <c r="V200" s="1117"/>
      <c r="W200" s="1117"/>
      <c r="X200" s="1117"/>
      <c r="Y200" s="1117"/>
      <c r="Z200" s="1117"/>
      <c r="AA200" s="1117"/>
      <c r="AB200" s="1117"/>
      <c r="AC200" s="613"/>
    </row>
    <row r="201" spans="1:29">
      <c r="A201" s="920"/>
      <c r="B201" s="613"/>
      <c r="C201" s="613"/>
      <c r="D201" s="1155"/>
      <c r="E201" s="1004"/>
      <c r="F201" s="1046" t="s">
        <v>821</v>
      </c>
      <c r="G201" s="1066">
        <v>100</v>
      </c>
      <c r="H201" s="1076">
        <v>35</v>
      </c>
      <c r="I201" s="1006"/>
      <c r="J201" s="1007"/>
      <c r="K201" s="1125"/>
      <c r="L201" s="1047"/>
      <c r="M201" s="974" t="s">
        <v>822</v>
      </c>
      <c r="N201" s="1069">
        <v>15</v>
      </c>
      <c r="O201" s="1079">
        <v>42.5</v>
      </c>
      <c r="P201" s="1036"/>
      <c r="Q201" s="976"/>
      <c r="R201" s="1118"/>
      <c r="S201" s="1119"/>
      <c r="T201" s="1119"/>
      <c r="U201" s="1119"/>
      <c r="V201" s="1119"/>
      <c r="W201" s="1119"/>
      <c r="X201" s="1119"/>
      <c r="Y201" s="1119"/>
      <c r="Z201" s="1119"/>
      <c r="AA201" s="1119"/>
      <c r="AB201" s="1119"/>
      <c r="AC201" s="613"/>
    </row>
    <row r="202" spans="1:29">
      <c r="A202" s="920"/>
      <c r="B202" s="613"/>
      <c r="C202" s="613"/>
      <c r="D202" s="1123" t="s">
        <v>824</v>
      </c>
      <c r="E202" s="931"/>
      <c r="F202" s="1008" t="s">
        <v>825</v>
      </c>
      <c r="G202" s="1067">
        <v>15</v>
      </c>
      <c r="H202" s="1077">
        <v>59</v>
      </c>
      <c r="I202" s="1009"/>
      <c r="J202" s="934"/>
      <c r="K202" s="1123" t="s">
        <v>826</v>
      </c>
      <c r="L202" s="1037">
        <v>52.5</v>
      </c>
      <c r="M202" s="955" t="s">
        <v>827</v>
      </c>
      <c r="N202" s="1068">
        <v>15</v>
      </c>
      <c r="O202" s="1078">
        <v>45</v>
      </c>
      <c r="P202" s="1021"/>
      <c r="Q202" s="983"/>
      <c r="R202" s="1120"/>
      <c r="S202" s="1121"/>
      <c r="T202" s="1121"/>
      <c r="U202" s="1121"/>
      <c r="V202" s="1121"/>
      <c r="W202" s="1121"/>
      <c r="X202" s="1121"/>
      <c r="Y202" s="1121"/>
      <c r="Z202" s="1121"/>
      <c r="AA202" s="1121"/>
      <c r="AB202" s="1121"/>
      <c r="AC202" s="613"/>
    </row>
    <row r="203" spans="1:29">
      <c r="A203" s="920"/>
      <c r="B203" s="613"/>
      <c r="C203" s="613"/>
      <c r="D203" s="1124"/>
      <c r="E203" s="942"/>
      <c r="F203" s="943" t="s">
        <v>829</v>
      </c>
      <c r="G203" s="1063">
        <v>15</v>
      </c>
      <c r="H203" s="1073">
        <v>59</v>
      </c>
      <c r="I203" s="944"/>
      <c r="J203" s="945"/>
      <c r="K203" s="1124"/>
      <c r="L203" s="942"/>
      <c r="M203" s="946" t="s">
        <v>830</v>
      </c>
      <c r="N203" s="1063">
        <v>55</v>
      </c>
      <c r="O203" s="1073">
        <v>15</v>
      </c>
      <c r="P203" s="944"/>
      <c r="Q203" s="945"/>
      <c r="R203" s="1104"/>
      <c r="S203" s="1105"/>
      <c r="T203" s="1105"/>
      <c r="U203" s="1105"/>
      <c r="V203" s="1105"/>
      <c r="W203" s="1105"/>
      <c r="X203" s="1105"/>
      <c r="Y203" s="1105"/>
      <c r="Z203" s="1105"/>
      <c r="AA203" s="1105"/>
      <c r="AB203" s="1105"/>
      <c r="AC203" s="613"/>
    </row>
    <row r="204" spans="1:29">
      <c r="A204" s="920"/>
      <c r="B204" s="613"/>
      <c r="C204" s="613"/>
      <c r="D204" s="1124"/>
      <c r="E204" s="942"/>
      <c r="F204" s="943" t="s">
        <v>831</v>
      </c>
      <c r="G204" s="1063"/>
      <c r="H204" s="1073">
        <v>100</v>
      </c>
      <c r="I204" s="944"/>
      <c r="J204" s="945"/>
      <c r="K204" s="1124"/>
      <c r="L204" s="954">
        <v>52.5</v>
      </c>
      <c r="M204" s="1093" t="s">
        <v>832</v>
      </c>
      <c r="N204" s="1063">
        <v>50</v>
      </c>
      <c r="O204" s="1073">
        <v>25</v>
      </c>
      <c r="P204" s="944"/>
      <c r="Q204" s="945"/>
      <c r="R204" s="1120"/>
      <c r="S204" s="1121"/>
      <c r="T204" s="1121"/>
      <c r="U204" s="1121"/>
      <c r="V204" s="1121"/>
      <c r="W204" s="1121"/>
      <c r="X204" s="1121"/>
      <c r="Y204" s="1121"/>
      <c r="Z204" s="1121"/>
      <c r="AA204" s="1121"/>
      <c r="AB204" s="1121"/>
      <c r="AC204" s="613"/>
    </row>
    <row r="205" spans="1:29">
      <c r="A205" s="920"/>
      <c r="B205" s="613"/>
      <c r="C205" s="613"/>
      <c r="D205" s="1124"/>
      <c r="E205" s="942"/>
      <c r="F205" s="943" t="s">
        <v>833</v>
      </c>
      <c r="G205" s="1063"/>
      <c r="H205" s="1073">
        <v>80</v>
      </c>
      <c r="I205" s="944"/>
      <c r="J205" s="945"/>
      <c r="K205" s="1125"/>
      <c r="L205" s="1039">
        <v>52.5</v>
      </c>
      <c r="M205" s="1035" t="s">
        <v>834</v>
      </c>
      <c r="N205" s="1068">
        <v>35</v>
      </c>
      <c r="O205" s="1078"/>
      <c r="P205" s="1021"/>
      <c r="Q205" s="983"/>
      <c r="R205" s="1104"/>
      <c r="S205" s="1105"/>
      <c r="T205" s="1105"/>
      <c r="U205" s="1105"/>
      <c r="V205" s="1105"/>
      <c r="W205" s="1105"/>
      <c r="X205" s="1105"/>
      <c r="Y205" s="1105"/>
      <c r="Z205" s="1105"/>
      <c r="AA205" s="1105"/>
      <c r="AB205" s="1105"/>
      <c r="AC205" s="613"/>
    </row>
    <row r="206" spans="1:29">
      <c r="A206" s="920"/>
      <c r="B206" s="613"/>
      <c r="C206" s="613"/>
      <c r="D206" s="1124"/>
      <c r="E206" s="969">
        <v>52.5</v>
      </c>
      <c r="F206" s="970" t="s">
        <v>835</v>
      </c>
      <c r="G206" s="1063">
        <v>15</v>
      </c>
      <c r="H206" s="1073">
        <v>59</v>
      </c>
      <c r="I206" s="944"/>
      <c r="J206" s="945"/>
      <c r="K206" s="1137" t="s">
        <v>836</v>
      </c>
      <c r="L206" s="996"/>
      <c r="M206" s="932" t="s">
        <v>837</v>
      </c>
      <c r="N206" s="1067">
        <v>50</v>
      </c>
      <c r="O206" s="1077">
        <v>15</v>
      </c>
      <c r="P206" s="1009"/>
      <c r="Q206" s="934"/>
      <c r="R206" s="1099"/>
      <c r="S206" s="1100"/>
      <c r="T206" s="1100"/>
      <c r="U206" s="1100"/>
      <c r="V206" s="1100"/>
      <c r="W206" s="1100"/>
      <c r="X206" s="1100"/>
      <c r="Y206" s="1100"/>
      <c r="Z206" s="1100"/>
      <c r="AA206" s="1100"/>
      <c r="AB206" s="1100"/>
      <c r="AC206" s="613"/>
    </row>
    <row r="207" spans="1:29">
      <c r="A207" s="920"/>
      <c r="B207" s="613"/>
      <c r="C207" s="613"/>
      <c r="D207" s="1124"/>
      <c r="E207" s="942"/>
      <c r="F207" s="943" t="s">
        <v>838</v>
      </c>
      <c r="G207" s="1063">
        <v>33</v>
      </c>
      <c r="H207" s="1073">
        <v>42.5</v>
      </c>
      <c r="I207" s="944"/>
      <c r="J207" s="945"/>
      <c r="K207" s="1138"/>
      <c r="L207" s="942"/>
      <c r="M207" s="946" t="s">
        <v>839</v>
      </c>
      <c r="N207" s="1063">
        <v>75</v>
      </c>
      <c r="O207" s="1073">
        <v>25</v>
      </c>
      <c r="P207" s="944"/>
      <c r="Q207" s="945"/>
      <c r="R207" s="1099"/>
      <c r="S207" s="1100"/>
      <c r="T207" s="1100"/>
      <c r="U207" s="1100"/>
      <c r="V207" s="1100"/>
      <c r="W207" s="1100"/>
      <c r="X207" s="1100"/>
      <c r="Y207" s="1100"/>
      <c r="Z207" s="1100"/>
      <c r="AA207" s="1100"/>
      <c r="AB207" s="1100"/>
      <c r="AC207" s="613"/>
    </row>
    <row r="208" spans="1:29" ht="13.5" customHeight="1">
      <c r="A208" s="920"/>
      <c r="B208" s="613"/>
      <c r="C208" s="613"/>
      <c r="D208" s="1124"/>
      <c r="E208" s="942"/>
      <c r="F208" s="943" t="s">
        <v>840</v>
      </c>
      <c r="G208" s="1063"/>
      <c r="H208" s="1073">
        <v>50</v>
      </c>
      <c r="I208" s="944"/>
      <c r="J208" s="945"/>
      <c r="K208" s="1138"/>
      <c r="L208" s="942"/>
      <c r="M208" s="946" t="s">
        <v>980</v>
      </c>
      <c r="N208" s="1063">
        <v>85</v>
      </c>
      <c r="O208" s="1073">
        <v>45</v>
      </c>
      <c r="P208" s="944"/>
      <c r="Q208" s="945"/>
      <c r="R208" s="1106"/>
      <c r="S208" s="1107"/>
      <c r="T208" s="1107"/>
      <c r="U208" s="1107"/>
      <c r="V208" s="1107"/>
      <c r="W208" s="1107"/>
      <c r="X208" s="1107"/>
      <c r="Y208" s="1107"/>
      <c r="Z208" s="1107"/>
      <c r="AA208" s="1107"/>
      <c r="AB208" s="1107"/>
      <c r="AC208" s="613"/>
    </row>
    <row r="209" spans="1:29">
      <c r="A209" s="920"/>
      <c r="B209" s="613"/>
      <c r="C209" s="613"/>
      <c r="D209" s="1125"/>
      <c r="E209" s="1048">
        <v>52.5</v>
      </c>
      <c r="F209" s="1035" t="s">
        <v>842</v>
      </c>
      <c r="G209" s="1069"/>
      <c r="H209" s="1079">
        <v>95</v>
      </c>
      <c r="I209" s="1036"/>
      <c r="J209" s="976"/>
      <c r="K209" s="1139"/>
      <c r="L209" s="1023"/>
      <c r="M209" s="974" t="s">
        <v>843</v>
      </c>
      <c r="N209" s="1069">
        <v>100</v>
      </c>
      <c r="O209" s="1079">
        <v>45</v>
      </c>
      <c r="P209" s="1036"/>
      <c r="Q209" s="976"/>
      <c r="R209" s="1099"/>
      <c r="S209" s="1100"/>
      <c r="T209" s="1100"/>
      <c r="U209" s="1100"/>
      <c r="V209" s="1100"/>
      <c r="W209" s="1100"/>
      <c r="X209" s="1100"/>
      <c r="Y209" s="1100"/>
      <c r="Z209" s="1100"/>
      <c r="AA209" s="1100"/>
      <c r="AB209" s="1100"/>
      <c r="AC209" s="613"/>
    </row>
    <row r="210" spans="1:29">
      <c r="A210" s="920"/>
      <c r="B210" s="613"/>
      <c r="C210" s="613"/>
      <c r="D210" s="1140" t="s">
        <v>844</v>
      </c>
      <c r="E210" s="973"/>
      <c r="F210" s="939" t="s">
        <v>981</v>
      </c>
      <c r="G210" s="1068">
        <v>55</v>
      </c>
      <c r="H210" s="1078">
        <v>15</v>
      </c>
      <c r="I210" s="1021"/>
      <c r="J210" s="983"/>
      <c r="K210" s="1140" t="s">
        <v>845</v>
      </c>
      <c r="L210" s="1027"/>
      <c r="M210" s="939" t="s">
        <v>982</v>
      </c>
      <c r="N210" s="1068">
        <v>20</v>
      </c>
      <c r="O210" s="1078">
        <v>55</v>
      </c>
      <c r="P210" s="933"/>
      <c r="Q210" s="1028"/>
      <c r="R210" s="1099"/>
      <c r="S210" s="1100"/>
      <c r="T210" s="1100"/>
      <c r="U210" s="1100"/>
      <c r="V210" s="1100"/>
      <c r="W210" s="1100"/>
      <c r="X210" s="1100"/>
      <c r="Y210" s="1100"/>
      <c r="Z210" s="1100"/>
      <c r="AA210" s="1100"/>
      <c r="AB210" s="1100"/>
      <c r="AC210" s="613"/>
    </row>
    <row r="211" spans="1:29">
      <c r="A211" s="920"/>
      <c r="B211" s="613"/>
      <c r="C211" s="613"/>
      <c r="D211" s="1141"/>
      <c r="E211" s="942"/>
      <c r="F211" s="946" t="s">
        <v>983</v>
      </c>
      <c r="G211" s="1063">
        <v>20</v>
      </c>
      <c r="H211" s="1073">
        <v>40</v>
      </c>
      <c r="I211" s="944"/>
      <c r="J211" s="945"/>
      <c r="K211" s="1141"/>
      <c r="L211" s="951"/>
      <c r="M211" s="946" t="s">
        <v>984</v>
      </c>
      <c r="N211" s="1063">
        <v>20</v>
      </c>
      <c r="O211" s="1073">
        <v>55</v>
      </c>
      <c r="P211" s="947"/>
      <c r="Q211" s="952"/>
      <c r="R211" s="1108"/>
      <c r="S211" s="1109"/>
      <c r="T211" s="1109"/>
      <c r="U211" s="1109"/>
      <c r="V211" s="1109"/>
      <c r="W211" s="1109"/>
      <c r="X211" s="1109"/>
      <c r="Y211" s="1109"/>
      <c r="Z211" s="1109"/>
      <c r="AA211" s="1109"/>
      <c r="AB211" s="1109"/>
      <c r="AC211" s="613"/>
    </row>
    <row r="212" spans="1:29">
      <c r="A212" s="920"/>
      <c r="B212" s="613"/>
      <c r="C212" s="613"/>
      <c r="D212" s="1141"/>
      <c r="E212" s="942"/>
      <c r="F212" s="946" t="s">
        <v>847</v>
      </c>
      <c r="G212" s="1063">
        <v>40</v>
      </c>
      <c r="H212" s="1073">
        <v>25</v>
      </c>
      <c r="I212" s="944"/>
      <c r="J212" s="945"/>
      <c r="K212" s="1141"/>
      <c r="L212" s="951"/>
      <c r="M212" s="946" t="s">
        <v>985</v>
      </c>
      <c r="N212" s="1063">
        <v>50</v>
      </c>
      <c r="O212" s="1073">
        <v>25</v>
      </c>
      <c r="P212" s="947"/>
      <c r="Q212" s="952"/>
      <c r="R212" s="1110"/>
      <c r="S212" s="1111"/>
      <c r="T212" s="1111"/>
      <c r="U212" s="1111"/>
      <c r="V212" s="1111"/>
      <c r="W212" s="1111"/>
      <c r="X212" s="1111"/>
      <c r="Y212" s="1111"/>
      <c r="Z212" s="1111"/>
      <c r="AA212" s="1111"/>
      <c r="AB212" s="1111"/>
      <c r="AC212" s="613"/>
    </row>
    <row r="213" spans="1:29" ht="13.5" customHeight="1">
      <c r="A213" s="920"/>
      <c r="B213" s="613"/>
      <c r="C213" s="613"/>
      <c r="D213" s="1141"/>
      <c r="E213" s="942"/>
      <c r="F213" s="946" t="s">
        <v>849</v>
      </c>
      <c r="G213" s="1063"/>
      <c r="H213" s="1073">
        <v>100</v>
      </c>
      <c r="I213" s="944"/>
      <c r="J213" s="945"/>
      <c r="K213" s="1141"/>
      <c r="L213" s="951"/>
      <c r="M213" s="946" t="s">
        <v>850</v>
      </c>
      <c r="N213" s="1063">
        <v>50</v>
      </c>
      <c r="O213" s="1073">
        <v>25</v>
      </c>
      <c r="P213" s="947"/>
      <c r="Q213" s="952"/>
      <c r="R213" s="1099"/>
      <c r="S213" s="1100"/>
      <c r="T213" s="1100"/>
      <c r="U213" s="1100"/>
      <c r="V213" s="1100"/>
      <c r="W213" s="1100"/>
      <c r="X213" s="1100"/>
      <c r="Y213" s="1100"/>
      <c r="Z213" s="1100"/>
      <c r="AA213" s="1100"/>
      <c r="AB213" s="1100"/>
      <c r="AC213" s="613"/>
    </row>
    <row r="214" spans="1:29" s="884" customFormat="1">
      <c r="A214" s="920"/>
      <c r="B214" s="613"/>
      <c r="C214" s="613"/>
      <c r="D214" s="1141"/>
      <c r="E214" s="942"/>
      <c r="F214" s="990" t="s">
        <v>852</v>
      </c>
      <c r="G214" s="1063"/>
      <c r="H214" s="1073">
        <v>45</v>
      </c>
      <c r="I214" s="991">
        <v>70</v>
      </c>
      <c r="J214" s="945"/>
      <c r="K214" s="1141"/>
      <c r="L214" s="951"/>
      <c r="M214" s="946" t="s">
        <v>853</v>
      </c>
      <c r="N214" s="1063">
        <v>20</v>
      </c>
      <c r="O214" s="1073">
        <v>40</v>
      </c>
      <c r="P214" s="947"/>
      <c r="Q214" s="952"/>
      <c r="R214" s="1099"/>
      <c r="S214" s="1100"/>
      <c r="T214" s="1100"/>
      <c r="U214" s="1100"/>
      <c r="V214" s="1100"/>
      <c r="W214" s="1100"/>
      <c r="X214" s="1100"/>
      <c r="Y214" s="1100"/>
      <c r="Z214" s="1100"/>
      <c r="AA214" s="1100"/>
      <c r="AB214" s="1100"/>
      <c r="AC214" s="613"/>
    </row>
    <row r="215" spans="1:29" s="884" customFormat="1" ht="13.5" customHeight="1">
      <c r="A215" s="920"/>
      <c r="B215" s="613"/>
      <c r="C215" s="613"/>
      <c r="D215" s="1141"/>
      <c r="E215" s="942"/>
      <c r="F215" s="946" t="s">
        <v>986</v>
      </c>
      <c r="G215" s="1063">
        <v>10</v>
      </c>
      <c r="H215" s="1073">
        <v>50</v>
      </c>
      <c r="I215" s="944"/>
      <c r="J215" s="945"/>
      <c r="K215" s="1141"/>
      <c r="L215" s="951"/>
      <c r="M215" s="946" t="s">
        <v>855</v>
      </c>
      <c r="N215" s="1063">
        <v>10</v>
      </c>
      <c r="O215" s="1073">
        <v>65</v>
      </c>
      <c r="P215" s="947"/>
      <c r="Q215" s="952"/>
      <c r="R215" s="1099"/>
      <c r="S215" s="1100"/>
      <c r="T215" s="1100"/>
      <c r="U215" s="1100"/>
      <c r="V215" s="1100"/>
      <c r="W215" s="1100"/>
      <c r="X215" s="1100"/>
      <c r="Y215" s="1100"/>
      <c r="Z215" s="1100"/>
      <c r="AA215" s="1100"/>
      <c r="AB215" s="1100"/>
      <c r="AC215" s="613"/>
    </row>
    <row r="216" spans="1:29" s="884" customFormat="1">
      <c r="A216" s="920"/>
      <c r="B216" s="613"/>
      <c r="C216" s="613"/>
      <c r="D216" s="1141"/>
      <c r="E216" s="969">
        <v>51</v>
      </c>
      <c r="F216" s="970" t="s">
        <v>857</v>
      </c>
      <c r="G216" s="1063"/>
      <c r="H216" s="1073">
        <v>0</v>
      </c>
      <c r="I216" s="944"/>
      <c r="J216" s="945"/>
      <c r="K216" s="1141"/>
      <c r="L216" s="951"/>
      <c r="M216" s="956" t="s">
        <v>858</v>
      </c>
      <c r="N216" s="1063">
        <v>77.5</v>
      </c>
      <c r="O216" s="1073">
        <v>15</v>
      </c>
      <c r="P216" s="985">
        <v>37.5</v>
      </c>
      <c r="Q216" s="952"/>
      <c r="R216" s="1099"/>
      <c r="S216" s="1100"/>
      <c r="T216" s="1100"/>
      <c r="U216" s="1100"/>
      <c r="V216" s="1100"/>
      <c r="W216" s="1100"/>
      <c r="X216" s="1100"/>
      <c r="Y216" s="1100"/>
      <c r="Z216" s="1100"/>
      <c r="AA216" s="1100"/>
      <c r="AB216" s="1100"/>
      <c r="AC216" s="613"/>
    </row>
    <row r="217" spans="1:29" s="884" customFormat="1">
      <c r="A217" s="920"/>
      <c r="B217" s="613"/>
      <c r="C217" s="613"/>
      <c r="D217" s="1141"/>
      <c r="E217" s="973"/>
      <c r="F217" s="939" t="s">
        <v>860</v>
      </c>
      <c r="G217" s="1068"/>
      <c r="H217" s="1078">
        <v>62.5</v>
      </c>
      <c r="I217" s="1021"/>
      <c r="J217" s="983"/>
      <c r="K217" s="1142"/>
      <c r="L217" s="1049"/>
      <c r="M217" s="1050" t="s">
        <v>861</v>
      </c>
      <c r="N217" s="1069">
        <v>45</v>
      </c>
      <c r="O217" s="1079">
        <v>55</v>
      </c>
      <c r="P217" s="1051">
        <v>40</v>
      </c>
      <c r="Q217" s="1052"/>
      <c r="R217" s="1099"/>
      <c r="S217" s="1100"/>
      <c r="T217" s="1100"/>
      <c r="U217" s="1100"/>
      <c r="V217" s="1100"/>
      <c r="W217" s="1100"/>
      <c r="X217" s="1100"/>
      <c r="Y217" s="1100"/>
      <c r="Z217" s="1100"/>
      <c r="AA217" s="1100"/>
      <c r="AB217" s="1100"/>
      <c r="AC217" s="613"/>
    </row>
    <row r="218" spans="1:29" s="884" customFormat="1">
      <c r="A218" s="920"/>
      <c r="B218" s="613"/>
      <c r="C218" s="613"/>
      <c r="D218" s="1142"/>
      <c r="E218" s="1034">
        <v>52.5</v>
      </c>
      <c r="F218" s="1035" t="s">
        <v>863</v>
      </c>
      <c r="G218" s="1064">
        <v>20</v>
      </c>
      <c r="H218" s="1074">
        <v>40</v>
      </c>
      <c r="I218" s="1053"/>
      <c r="J218" s="981"/>
      <c r="K218" s="1149" t="s">
        <v>864</v>
      </c>
      <c r="L218" s="996"/>
      <c r="M218" s="932" t="s">
        <v>865</v>
      </c>
      <c r="N218" s="1067">
        <v>50</v>
      </c>
      <c r="O218" s="1077">
        <v>25</v>
      </c>
      <c r="P218" s="933"/>
      <c r="Q218" s="940"/>
      <c r="R218" s="1099"/>
      <c r="S218" s="1100"/>
      <c r="T218" s="1100"/>
      <c r="U218" s="1100"/>
      <c r="V218" s="1100"/>
      <c r="W218" s="1100"/>
      <c r="X218" s="1100"/>
      <c r="Y218" s="1100"/>
      <c r="Z218" s="1100"/>
      <c r="AA218" s="1100"/>
      <c r="AB218" s="1100"/>
      <c r="AC218" s="613"/>
    </row>
    <row r="219" spans="1:29" s="884" customFormat="1">
      <c r="A219" s="920"/>
      <c r="B219" s="613"/>
      <c r="C219" s="613"/>
      <c r="D219" s="1123" t="s">
        <v>867</v>
      </c>
      <c r="E219" s="927"/>
      <c r="F219" s="932" t="s">
        <v>987</v>
      </c>
      <c r="G219" s="1067">
        <v>55</v>
      </c>
      <c r="H219" s="1077"/>
      <c r="I219" s="1009"/>
      <c r="J219" s="934"/>
      <c r="K219" s="1150"/>
      <c r="L219" s="951"/>
      <c r="M219" s="946" t="s">
        <v>868</v>
      </c>
      <c r="N219" s="1063">
        <v>77.5</v>
      </c>
      <c r="O219" s="1073">
        <v>25</v>
      </c>
      <c r="P219" s="947"/>
      <c r="Q219" s="952"/>
      <c r="R219" s="1099"/>
      <c r="S219" s="1100"/>
      <c r="T219" s="1100"/>
      <c r="U219" s="1100"/>
      <c r="V219" s="1100"/>
      <c r="W219" s="1100"/>
      <c r="X219" s="1100"/>
      <c r="Y219" s="1100"/>
      <c r="Z219" s="1100"/>
      <c r="AA219" s="1100"/>
      <c r="AB219" s="1100"/>
      <c r="AC219" s="613"/>
    </row>
    <row r="220" spans="1:29" s="884" customFormat="1">
      <c r="A220" s="920"/>
      <c r="B220" s="613"/>
      <c r="C220" s="613"/>
      <c r="D220" s="1124"/>
      <c r="E220" s="942"/>
      <c r="F220" s="946" t="s">
        <v>989</v>
      </c>
      <c r="G220" s="1063">
        <v>55</v>
      </c>
      <c r="H220" s="1073">
        <v>15</v>
      </c>
      <c r="I220" s="944"/>
      <c r="J220" s="945"/>
      <c r="K220" s="1150"/>
      <c r="L220" s="951"/>
      <c r="M220" s="968" t="s">
        <v>869</v>
      </c>
      <c r="N220" s="1063">
        <v>25</v>
      </c>
      <c r="O220" s="1073">
        <v>55</v>
      </c>
      <c r="P220" s="992">
        <v>40</v>
      </c>
      <c r="Q220" s="952"/>
      <c r="R220" s="1099"/>
      <c r="S220" s="1100"/>
      <c r="T220" s="1100"/>
      <c r="U220" s="1100"/>
      <c r="V220" s="1100"/>
      <c r="W220" s="1100"/>
      <c r="X220" s="1100"/>
      <c r="Y220" s="1100"/>
      <c r="Z220" s="1100"/>
      <c r="AA220" s="1100"/>
      <c r="AB220" s="1100"/>
      <c r="AC220" s="613"/>
    </row>
    <row r="221" spans="1:29" s="884" customFormat="1">
      <c r="A221" s="920"/>
      <c r="B221" s="613"/>
      <c r="C221" s="613"/>
      <c r="D221" s="1124"/>
      <c r="E221" s="942"/>
      <c r="F221" s="946" t="s">
        <v>870</v>
      </c>
      <c r="G221" s="1063">
        <v>97.5</v>
      </c>
      <c r="H221" s="1073">
        <v>0</v>
      </c>
      <c r="I221" s="944"/>
      <c r="J221" s="945"/>
      <c r="K221" s="1151"/>
      <c r="L221" s="1049"/>
      <c r="M221" s="974" t="s">
        <v>871</v>
      </c>
      <c r="N221" s="1069">
        <v>135</v>
      </c>
      <c r="O221" s="1079"/>
      <c r="P221" s="975"/>
      <c r="Q221" s="1052"/>
      <c r="R221" s="1099"/>
      <c r="S221" s="1100"/>
      <c r="T221" s="1100"/>
      <c r="U221" s="1100"/>
      <c r="V221" s="1100"/>
      <c r="W221" s="1100"/>
      <c r="X221" s="1100"/>
      <c r="Y221" s="1100"/>
      <c r="Z221" s="1100"/>
      <c r="AA221" s="1100"/>
      <c r="AB221" s="1100"/>
      <c r="AC221" s="613"/>
    </row>
    <row r="222" spans="1:29" s="884" customFormat="1">
      <c r="A222" s="920"/>
      <c r="B222" s="613"/>
      <c r="C222" s="613"/>
      <c r="D222" s="1124"/>
      <c r="E222" s="942"/>
      <c r="F222" s="946" t="s">
        <v>872</v>
      </c>
      <c r="G222" s="1063">
        <v>55</v>
      </c>
      <c r="H222" s="1073">
        <v>15</v>
      </c>
      <c r="I222" s="944"/>
      <c r="J222" s="945"/>
      <c r="K222" s="1140" t="s">
        <v>990</v>
      </c>
      <c r="L222" s="996"/>
      <c r="M222" s="932" t="s">
        <v>991</v>
      </c>
      <c r="N222" s="1067"/>
      <c r="O222" s="1077"/>
      <c r="P222" s="933"/>
      <c r="Q222" s="940"/>
      <c r="R222" s="1099"/>
      <c r="S222" s="1100"/>
      <c r="T222" s="1100"/>
      <c r="U222" s="1100"/>
      <c r="V222" s="1100"/>
      <c r="W222" s="1100"/>
      <c r="X222" s="1100"/>
      <c r="Y222" s="1100"/>
      <c r="Z222" s="1100"/>
      <c r="AA222" s="1100"/>
      <c r="AB222" s="1100"/>
      <c r="AC222" s="613"/>
    </row>
    <row r="223" spans="1:29" s="884" customFormat="1">
      <c r="A223" s="920"/>
      <c r="B223" s="613"/>
      <c r="C223" s="613"/>
      <c r="D223" s="1124"/>
      <c r="E223" s="942"/>
      <c r="F223" s="946" t="s">
        <v>873</v>
      </c>
      <c r="G223" s="1063">
        <v>55</v>
      </c>
      <c r="H223" s="1073">
        <v>0</v>
      </c>
      <c r="I223" s="944"/>
      <c r="J223" s="945"/>
      <c r="K223" s="1141"/>
      <c r="L223" s="951"/>
      <c r="M223" s="946" t="s">
        <v>992</v>
      </c>
      <c r="N223" s="1063"/>
      <c r="O223" s="1073"/>
      <c r="P223" s="947"/>
      <c r="Q223" s="952"/>
      <c r="R223" s="1099"/>
      <c r="S223" s="1100"/>
      <c r="T223" s="1100"/>
      <c r="U223" s="1100"/>
      <c r="V223" s="1100"/>
      <c r="W223" s="1100"/>
      <c r="X223" s="1100"/>
      <c r="Y223" s="1100"/>
      <c r="Z223" s="1100"/>
      <c r="AA223" s="1100"/>
      <c r="AB223" s="1100"/>
      <c r="AC223" s="613"/>
    </row>
    <row r="224" spans="1:29" s="884" customFormat="1">
      <c r="A224" s="920"/>
      <c r="B224" s="613"/>
      <c r="C224" s="613"/>
      <c r="D224" s="1124"/>
      <c r="E224" s="942"/>
      <c r="F224" s="946" t="s">
        <v>874</v>
      </c>
      <c r="G224" s="1063">
        <v>95</v>
      </c>
      <c r="H224" s="1073">
        <v>10</v>
      </c>
      <c r="I224" s="944"/>
      <c r="J224" s="945"/>
      <c r="K224" s="1141"/>
      <c r="L224" s="951"/>
      <c r="M224" s="946" t="s">
        <v>993</v>
      </c>
      <c r="N224" s="1063"/>
      <c r="O224" s="1073"/>
      <c r="P224" s="947"/>
      <c r="Q224" s="952"/>
      <c r="R224" s="1101"/>
      <c r="S224" s="1102"/>
      <c r="T224" s="1102"/>
      <c r="U224" s="1102"/>
      <c r="V224" s="1102"/>
      <c r="W224" s="1102"/>
      <c r="X224" s="1102"/>
      <c r="Y224" s="1102"/>
      <c r="Z224" s="1102"/>
      <c r="AA224" s="1102"/>
      <c r="AB224" s="1102"/>
      <c r="AC224" s="613"/>
    </row>
    <row r="225" spans="1:29" s="884" customFormat="1">
      <c r="A225" s="920"/>
      <c r="B225" s="613"/>
      <c r="C225" s="613"/>
      <c r="D225" s="1124"/>
      <c r="E225" s="942"/>
      <c r="F225" s="977" t="s">
        <v>876</v>
      </c>
      <c r="G225" s="1063">
        <v>52.5</v>
      </c>
      <c r="H225" s="1073">
        <v>10</v>
      </c>
      <c r="I225" s="971">
        <v>37.5</v>
      </c>
      <c r="J225" s="945"/>
      <c r="K225" s="1141"/>
      <c r="L225" s="951"/>
      <c r="M225" s="946" t="s">
        <v>994</v>
      </c>
      <c r="N225" s="1063"/>
      <c r="O225" s="1073"/>
      <c r="P225" s="947"/>
      <c r="Q225" s="952"/>
      <c r="R225" s="1099"/>
      <c r="S225" s="1100"/>
      <c r="T225" s="1100"/>
      <c r="U225" s="1100"/>
      <c r="V225" s="1100"/>
      <c r="W225" s="1100"/>
      <c r="X225" s="1100"/>
      <c r="Y225" s="1100"/>
      <c r="Z225" s="1100"/>
      <c r="AA225" s="1100"/>
      <c r="AB225" s="1100"/>
      <c r="AC225" s="613"/>
    </row>
    <row r="226" spans="1:29" s="884" customFormat="1">
      <c r="A226" s="920"/>
      <c r="B226" s="613"/>
      <c r="C226" s="613"/>
      <c r="D226" s="1125"/>
      <c r="E226" s="1048">
        <v>52.5</v>
      </c>
      <c r="F226" s="1035" t="s">
        <v>878</v>
      </c>
      <c r="G226" s="1069">
        <v>90</v>
      </c>
      <c r="H226" s="1079"/>
      <c r="I226" s="1036"/>
      <c r="J226" s="976"/>
      <c r="K226" s="1141"/>
      <c r="L226" s="951"/>
      <c r="M226" s="968" t="s">
        <v>879</v>
      </c>
      <c r="N226" s="1063"/>
      <c r="O226" s="1073"/>
      <c r="P226" s="992">
        <v>40</v>
      </c>
      <c r="Q226" s="952"/>
      <c r="R226" s="1099"/>
      <c r="S226" s="1100"/>
      <c r="T226" s="1100"/>
      <c r="U226" s="1100"/>
      <c r="V226" s="1100"/>
      <c r="W226" s="1100"/>
      <c r="X226" s="1100"/>
      <c r="Y226" s="1100"/>
      <c r="Z226" s="1100"/>
      <c r="AA226" s="1100"/>
      <c r="AB226" s="1100"/>
      <c r="AC226" s="613"/>
    </row>
    <row r="227" spans="1:29" s="884" customFormat="1" ht="14.25" thickBot="1">
      <c r="A227" s="920"/>
      <c r="B227" s="1088"/>
      <c r="C227" s="1088"/>
      <c r="D227" s="1126" t="s">
        <v>880</v>
      </c>
      <c r="E227" s="931"/>
      <c r="F227" s="956" t="s">
        <v>881</v>
      </c>
      <c r="G227" s="1067">
        <v>55</v>
      </c>
      <c r="H227" s="1077">
        <v>25</v>
      </c>
      <c r="I227" s="1054">
        <v>15</v>
      </c>
      <c r="J227" s="934"/>
      <c r="K227" s="1152"/>
      <c r="L227" s="1040"/>
      <c r="M227" s="1055" t="s">
        <v>882</v>
      </c>
      <c r="N227" s="1070"/>
      <c r="O227" s="1080"/>
      <c r="P227" s="1056">
        <v>40</v>
      </c>
      <c r="Q227" s="1043"/>
      <c r="R227" s="1099"/>
      <c r="S227" s="1100"/>
      <c r="T227" s="1100"/>
      <c r="U227" s="1100"/>
      <c r="V227" s="1100"/>
      <c r="W227" s="1100"/>
      <c r="X227" s="1100"/>
      <c r="Y227" s="1100"/>
      <c r="Z227" s="1100"/>
      <c r="AA227" s="1100"/>
      <c r="AB227" s="1100"/>
      <c r="AC227" s="613"/>
    </row>
    <row r="228" spans="1:29" s="884" customFormat="1">
      <c r="A228" s="920"/>
      <c r="B228" s="1088"/>
      <c r="C228" s="1088"/>
      <c r="D228" s="1127"/>
      <c r="E228" s="942"/>
      <c r="F228" s="946" t="s">
        <v>995</v>
      </c>
      <c r="G228" s="1063">
        <v>75</v>
      </c>
      <c r="H228" s="1073">
        <v>10</v>
      </c>
      <c r="I228" s="947"/>
      <c r="J228" s="945"/>
      <c r="R228" s="1100"/>
      <c r="S228" s="1100"/>
      <c r="T228" s="1100"/>
      <c r="U228" s="1100"/>
      <c r="V228" s="1100"/>
      <c r="W228" s="1100"/>
      <c r="X228" s="1100"/>
      <c r="Y228" s="1100"/>
      <c r="Z228" s="1100"/>
      <c r="AA228" s="1100"/>
      <c r="AB228" s="1100"/>
      <c r="AC228" s="613"/>
    </row>
    <row r="229" spans="1:29" s="884" customFormat="1">
      <c r="A229" s="920"/>
      <c r="B229" s="1088"/>
      <c r="C229" s="1088"/>
      <c r="D229" s="1127"/>
      <c r="E229" s="942"/>
      <c r="F229" s="946" t="s">
        <v>883</v>
      </c>
      <c r="G229" s="1063">
        <v>35</v>
      </c>
      <c r="H229" s="1073">
        <v>10</v>
      </c>
      <c r="I229" s="947"/>
      <c r="J229" s="945"/>
      <c r="R229" s="1086"/>
      <c r="S229" s="1086"/>
      <c r="T229" s="1086"/>
      <c r="U229" s="1086"/>
      <c r="V229" s="1086"/>
      <c r="W229" s="1086"/>
      <c r="X229" s="1086"/>
      <c r="Y229" s="1086"/>
      <c r="Z229" s="1086"/>
      <c r="AA229" s="1086"/>
      <c r="AB229" s="1086"/>
      <c r="AC229" s="613"/>
    </row>
    <row r="230" spans="1:29" s="884" customFormat="1">
      <c r="A230" s="920"/>
      <c r="B230" s="1088"/>
      <c r="C230" s="1088"/>
      <c r="D230" s="1127"/>
      <c r="E230" s="942"/>
      <c r="F230" s="946" t="s">
        <v>884</v>
      </c>
      <c r="G230" s="1063">
        <v>75</v>
      </c>
      <c r="H230" s="1073">
        <v>25</v>
      </c>
      <c r="I230" s="947"/>
      <c r="J230" s="945"/>
      <c r="R230" s="1103"/>
      <c r="S230" s="1103"/>
      <c r="T230" s="1103"/>
      <c r="U230" s="1103"/>
      <c r="V230" s="1103"/>
      <c r="W230" s="1103"/>
      <c r="X230" s="1103"/>
      <c r="Y230" s="1103"/>
      <c r="Z230" s="1103"/>
      <c r="AA230" s="1103"/>
      <c r="AB230" s="1103"/>
      <c r="AC230" s="613"/>
    </row>
    <row r="231" spans="1:29" s="884" customFormat="1">
      <c r="A231" s="920"/>
      <c r="B231" s="1088"/>
      <c r="C231" s="1088"/>
      <c r="D231" s="1127"/>
      <c r="E231" s="942"/>
      <c r="F231" s="946" t="s">
        <v>885</v>
      </c>
      <c r="G231" s="1063">
        <v>95</v>
      </c>
      <c r="H231" s="1073">
        <v>10</v>
      </c>
      <c r="I231" s="947"/>
      <c r="J231" s="945"/>
      <c r="R231" s="1103"/>
      <c r="S231" s="1103"/>
      <c r="T231" s="1103"/>
      <c r="U231" s="1103"/>
      <c r="V231" s="1103"/>
      <c r="W231" s="1103"/>
      <c r="X231" s="1103"/>
      <c r="Y231" s="1103"/>
      <c r="Z231" s="1103"/>
      <c r="AA231" s="1103"/>
      <c r="AB231" s="1103"/>
      <c r="AC231" s="613"/>
    </row>
    <row r="232" spans="1:29" s="884" customFormat="1">
      <c r="A232" s="920"/>
      <c r="B232" s="1088"/>
      <c r="C232" s="1088"/>
      <c r="D232" s="1127"/>
      <c r="E232" s="942"/>
      <c r="F232" s="946" t="s">
        <v>886</v>
      </c>
      <c r="G232" s="1063">
        <v>95</v>
      </c>
      <c r="H232" s="1073">
        <v>10</v>
      </c>
      <c r="I232" s="947"/>
      <c r="J232" s="945"/>
      <c r="R232" s="1103"/>
      <c r="S232" s="1103"/>
      <c r="T232" s="1103"/>
      <c r="U232" s="1103"/>
      <c r="V232" s="1103"/>
      <c r="W232" s="1103"/>
      <c r="X232" s="1103"/>
      <c r="Y232" s="1103"/>
      <c r="Z232" s="1103"/>
      <c r="AA232" s="1103"/>
      <c r="AB232" s="1103"/>
      <c r="AC232" s="613"/>
    </row>
    <row r="233" spans="1:29" s="884" customFormat="1">
      <c r="A233" s="920"/>
      <c r="B233" s="1088"/>
      <c r="C233" s="1088"/>
      <c r="D233" s="1127"/>
      <c r="E233" s="942"/>
      <c r="F233" s="990" t="s">
        <v>887</v>
      </c>
      <c r="G233" s="1063">
        <v>95</v>
      </c>
      <c r="H233" s="1073">
        <v>15</v>
      </c>
      <c r="I233" s="991">
        <v>40</v>
      </c>
      <c r="J233" s="945"/>
      <c r="R233" s="1098"/>
      <c r="S233" s="1098"/>
      <c r="T233" s="1098"/>
      <c r="U233" s="1098"/>
      <c r="V233" s="1098"/>
      <c r="W233" s="1098"/>
      <c r="X233" s="1098"/>
      <c r="Y233" s="1098"/>
      <c r="Z233" s="1098"/>
      <c r="AA233" s="1098"/>
      <c r="AB233" s="1098"/>
      <c r="AC233" s="613"/>
    </row>
    <row r="234" spans="1:29" s="884" customFormat="1">
      <c r="A234" s="920"/>
      <c r="B234" s="1088"/>
      <c r="C234" s="1088"/>
      <c r="D234" s="1127"/>
      <c r="E234" s="942"/>
      <c r="F234" s="946" t="s">
        <v>888</v>
      </c>
      <c r="G234" s="1063">
        <v>90</v>
      </c>
      <c r="H234" s="1073"/>
      <c r="I234" s="947"/>
      <c r="J234" s="945"/>
      <c r="R234" s="1098"/>
      <c r="S234" s="1098"/>
      <c r="T234" s="1098"/>
      <c r="U234" s="1098"/>
      <c r="V234" s="1098"/>
      <c r="W234" s="1098"/>
      <c r="X234" s="1098"/>
      <c r="Y234" s="1098"/>
      <c r="Z234" s="1098"/>
      <c r="AA234" s="1098"/>
      <c r="AB234" s="1098"/>
      <c r="AC234" s="613"/>
    </row>
    <row r="235" spans="1:29" ht="14.25" thickBot="1">
      <c r="D235" s="1128"/>
      <c r="E235" s="1057"/>
      <c r="F235" s="1041" t="s">
        <v>889</v>
      </c>
      <c r="G235" s="1070"/>
      <c r="H235" s="1080"/>
      <c r="I235" s="1042"/>
      <c r="J235" s="1058"/>
      <c r="K235" s="884"/>
      <c r="L235" s="884"/>
      <c r="M235" s="884"/>
      <c r="N235" s="884"/>
      <c r="O235" s="884"/>
      <c r="P235" s="884"/>
      <c r="Q235" s="884"/>
      <c r="R235" s="1098"/>
      <c r="S235" s="1098"/>
      <c r="T235" s="1098"/>
      <c r="U235" s="1098"/>
      <c r="V235" s="1098"/>
      <c r="W235" s="1098"/>
      <c r="X235" s="1098"/>
      <c r="Y235" s="1098"/>
      <c r="Z235" s="1098"/>
      <c r="AA235" s="1098"/>
      <c r="AB235" s="1098"/>
    </row>
    <row r="236" spans="1:29" s="884" customFormat="1" ht="14.25" thickBot="1">
      <c r="A236" s="920"/>
      <c r="B236" s="613"/>
      <c r="C236" s="613"/>
      <c r="D236" s="614"/>
      <c r="E236" s="1088"/>
      <c r="F236" s="1088"/>
      <c r="G236" s="613"/>
      <c r="H236" s="1088"/>
      <c r="I236" s="1088"/>
      <c r="J236" s="1088"/>
      <c r="K236" s="1088"/>
      <c r="L236" s="1088"/>
      <c r="M236" s="1088"/>
      <c r="N236" s="1088"/>
      <c r="O236" s="1088"/>
      <c r="P236" s="1088"/>
      <c r="Q236" s="1088"/>
      <c r="R236" s="1088"/>
      <c r="S236" s="1088"/>
      <c r="T236" s="1088"/>
      <c r="U236" s="1088"/>
      <c r="V236" s="1088"/>
      <c r="W236" s="1088"/>
      <c r="X236" s="1088"/>
      <c r="Y236" s="1088"/>
      <c r="Z236" s="1088"/>
      <c r="AA236" s="1088"/>
      <c r="AB236" s="1088"/>
      <c r="AC236" s="613"/>
    </row>
    <row r="237" spans="1:29" s="884" customFormat="1">
      <c r="A237" s="920"/>
      <c r="B237" s="613"/>
      <c r="C237" s="613"/>
      <c r="D237" s="922" t="s">
        <v>891</v>
      </c>
      <c r="E237" s="923" t="s">
        <v>573</v>
      </c>
      <c r="F237" s="924"/>
      <c r="G237" s="1061"/>
      <c r="H237" s="1071" t="s">
        <v>575</v>
      </c>
      <c r="I237" s="1161" t="s">
        <v>576</v>
      </c>
      <c r="J237" s="1162"/>
      <c r="K237" s="925"/>
      <c r="L237" s="923" t="s">
        <v>573</v>
      </c>
      <c r="M237" s="924"/>
      <c r="N237" s="1061"/>
      <c r="O237" s="1071" t="s">
        <v>575</v>
      </c>
      <c r="P237" s="1161" t="s">
        <v>576</v>
      </c>
      <c r="Q237" s="1162"/>
      <c r="R237" s="926"/>
      <c r="S237" s="924"/>
      <c r="T237" s="1161" t="s">
        <v>576</v>
      </c>
      <c r="U237" s="1162"/>
      <c r="V237" s="926"/>
      <c r="W237" s="923" t="s">
        <v>573</v>
      </c>
      <c r="X237" s="924"/>
      <c r="Y237" s="1061"/>
      <c r="Z237" s="1071" t="s">
        <v>575</v>
      </c>
      <c r="AA237" s="1161" t="s">
        <v>576</v>
      </c>
      <c r="AB237" s="1162"/>
      <c r="AC237" s="613"/>
    </row>
    <row r="238" spans="1:29" s="884" customFormat="1" ht="13.5" customHeight="1">
      <c r="A238" s="920"/>
      <c r="B238" s="613"/>
      <c r="C238" s="613"/>
      <c r="D238" s="1129" t="s">
        <v>578</v>
      </c>
      <c r="E238" s="927"/>
      <c r="F238" s="928" t="s">
        <v>892</v>
      </c>
      <c r="G238" s="1062"/>
      <c r="H238" s="1072">
        <v>115</v>
      </c>
      <c r="I238" s="929"/>
      <c r="J238" s="930"/>
      <c r="K238" s="1132" t="s">
        <v>579</v>
      </c>
      <c r="L238" s="931"/>
      <c r="M238" s="932" t="s">
        <v>894</v>
      </c>
      <c r="N238" s="1067"/>
      <c r="O238" s="1077">
        <v>210</v>
      </c>
      <c r="P238" s="933"/>
      <c r="Q238" s="934"/>
      <c r="R238" s="1135" t="s">
        <v>580</v>
      </c>
      <c r="S238" s="935" t="s">
        <v>581</v>
      </c>
      <c r="T238" s="936">
        <v>250</v>
      </c>
      <c r="U238" s="937"/>
      <c r="V238" s="1137" t="s">
        <v>582</v>
      </c>
      <c r="W238" s="938"/>
      <c r="X238" s="939" t="s">
        <v>997</v>
      </c>
      <c r="Y238" s="1068"/>
      <c r="Z238" s="1078">
        <v>120</v>
      </c>
      <c r="AA238" s="933"/>
      <c r="AB238" s="940"/>
      <c r="AC238" s="613"/>
    </row>
    <row r="239" spans="1:29" s="884" customFormat="1">
      <c r="A239" s="920"/>
      <c r="B239" s="613"/>
      <c r="C239" s="613"/>
      <c r="D239" s="1130"/>
      <c r="E239" s="942"/>
      <c r="F239" s="943" t="s">
        <v>897</v>
      </c>
      <c r="G239" s="1063"/>
      <c r="H239" s="1073">
        <v>80</v>
      </c>
      <c r="I239" s="944"/>
      <c r="J239" s="945"/>
      <c r="K239" s="1133"/>
      <c r="L239" s="942"/>
      <c r="M239" s="946" t="s">
        <v>899</v>
      </c>
      <c r="N239" s="1063"/>
      <c r="O239" s="1073">
        <v>240</v>
      </c>
      <c r="P239" s="947"/>
      <c r="Q239" s="945"/>
      <c r="R239" s="1136"/>
      <c r="S239" s="948" t="s">
        <v>584</v>
      </c>
      <c r="T239" s="949">
        <v>300</v>
      </c>
      <c r="U239" s="950"/>
      <c r="V239" s="1138"/>
      <c r="W239" s="951"/>
      <c r="X239" s="946" t="s">
        <v>998</v>
      </c>
      <c r="Y239" s="1063"/>
      <c r="Z239" s="1073">
        <v>100</v>
      </c>
      <c r="AA239" s="947"/>
      <c r="AB239" s="952"/>
      <c r="AC239" s="613"/>
    </row>
    <row r="240" spans="1:29" s="884" customFormat="1">
      <c r="A240" s="920"/>
      <c r="B240" s="613"/>
      <c r="C240" s="613"/>
      <c r="D240" s="1130"/>
      <c r="E240" s="954">
        <v>100</v>
      </c>
      <c r="F240" s="955" t="s">
        <v>586</v>
      </c>
      <c r="G240" s="1063"/>
      <c r="H240" s="1073">
        <v>130</v>
      </c>
      <c r="I240" s="944"/>
      <c r="J240" s="945"/>
      <c r="K240" s="1133"/>
      <c r="L240" s="954">
        <v>120</v>
      </c>
      <c r="M240" s="955" t="s">
        <v>902</v>
      </c>
      <c r="N240" s="1063"/>
      <c r="O240" s="1073">
        <v>220</v>
      </c>
      <c r="P240" s="947"/>
      <c r="Q240" s="945"/>
      <c r="R240" s="1140" t="s">
        <v>587</v>
      </c>
      <c r="S240" s="956" t="s">
        <v>920</v>
      </c>
      <c r="T240" s="957">
        <v>180</v>
      </c>
      <c r="U240" s="958"/>
      <c r="V240" s="1138"/>
      <c r="W240" s="951"/>
      <c r="X240" s="946" t="s">
        <v>999</v>
      </c>
      <c r="Y240" s="1063"/>
      <c r="Z240" s="1073">
        <v>120</v>
      </c>
      <c r="AA240" s="947"/>
      <c r="AB240" s="952"/>
      <c r="AC240" s="613"/>
    </row>
    <row r="241" spans="1:29" s="884" customFormat="1">
      <c r="A241" s="920"/>
      <c r="B241" s="613"/>
      <c r="C241" s="613"/>
      <c r="D241" s="1130"/>
      <c r="E241" s="942"/>
      <c r="F241" s="943" t="s">
        <v>589</v>
      </c>
      <c r="G241" s="1063"/>
      <c r="H241" s="1073">
        <v>120</v>
      </c>
      <c r="I241" s="944"/>
      <c r="J241" s="945"/>
      <c r="K241" s="1133"/>
      <c r="L241" s="942"/>
      <c r="M241" s="946" t="s">
        <v>590</v>
      </c>
      <c r="N241" s="1063"/>
      <c r="O241" s="1073">
        <v>280</v>
      </c>
      <c r="P241" s="947"/>
      <c r="Q241" s="945"/>
      <c r="R241" s="1141"/>
      <c r="S241" s="956" t="s">
        <v>591</v>
      </c>
      <c r="T241" s="960">
        <v>100</v>
      </c>
      <c r="U241" s="961"/>
      <c r="V241" s="1138"/>
      <c r="W241" s="951"/>
      <c r="X241" s="946" t="s">
        <v>592</v>
      </c>
      <c r="Y241" s="1063"/>
      <c r="Z241" s="1073">
        <v>100</v>
      </c>
      <c r="AA241" s="947"/>
      <c r="AB241" s="952"/>
      <c r="AC241" s="613"/>
    </row>
    <row r="242" spans="1:29" s="884" customFormat="1">
      <c r="A242" s="920"/>
      <c r="B242" s="613"/>
      <c r="C242" s="613"/>
      <c r="D242" s="1130"/>
      <c r="E242" s="942"/>
      <c r="F242" s="943" t="s">
        <v>594</v>
      </c>
      <c r="G242" s="1063"/>
      <c r="H242" s="1073">
        <v>158</v>
      </c>
      <c r="I242" s="944"/>
      <c r="J242" s="945"/>
      <c r="K242" s="1133"/>
      <c r="L242" s="942"/>
      <c r="M242" s="946" t="s">
        <v>595</v>
      </c>
      <c r="N242" s="1063"/>
      <c r="O242" s="1073">
        <v>250</v>
      </c>
      <c r="P242" s="947"/>
      <c r="Q242" s="945"/>
      <c r="R242" s="1141"/>
      <c r="S242" s="963" t="s">
        <v>596</v>
      </c>
      <c r="T242" s="960">
        <v>180</v>
      </c>
      <c r="U242" s="964">
        <v>180</v>
      </c>
      <c r="V242" s="1138"/>
      <c r="W242" s="951"/>
      <c r="X242" s="946" t="s">
        <v>597</v>
      </c>
      <c r="Y242" s="1063"/>
      <c r="Z242" s="1073">
        <v>130</v>
      </c>
      <c r="AA242" s="947"/>
      <c r="AB242" s="952"/>
      <c r="AC242" s="613"/>
    </row>
    <row r="243" spans="1:29" s="884" customFormat="1">
      <c r="A243" s="920"/>
      <c r="B243" s="613"/>
      <c r="C243" s="613"/>
      <c r="D243" s="1130"/>
      <c r="E243" s="942"/>
      <c r="F243" s="943" t="s">
        <v>599</v>
      </c>
      <c r="G243" s="1063"/>
      <c r="H243" s="1073">
        <v>120</v>
      </c>
      <c r="I243" s="944"/>
      <c r="J243" s="945"/>
      <c r="K243" s="1133"/>
      <c r="L243" s="942"/>
      <c r="M243" s="946" t="s">
        <v>600</v>
      </c>
      <c r="N243" s="1063"/>
      <c r="O243" s="1073">
        <v>240</v>
      </c>
      <c r="P243" s="947"/>
      <c r="Q243" s="945"/>
      <c r="R243" s="1141"/>
      <c r="S243" s="963" t="s">
        <v>601</v>
      </c>
      <c r="T243" s="960">
        <v>225</v>
      </c>
      <c r="U243" s="964">
        <v>225</v>
      </c>
      <c r="V243" s="1138"/>
      <c r="W243" s="951"/>
      <c r="X243" s="946" t="s">
        <v>602</v>
      </c>
      <c r="Y243" s="1063"/>
      <c r="Z243" s="1073">
        <v>85</v>
      </c>
      <c r="AA243" s="947"/>
      <c r="AB243" s="952"/>
      <c r="AC243" s="613"/>
    </row>
    <row r="244" spans="1:29" s="884" customFormat="1">
      <c r="A244" s="920"/>
      <c r="B244" s="613"/>
      <c r="C244" s="613"/>
      <c r="D244" s="1130"/>
      <c r="E244" s="954">
        <v>80</v>
      </c>
      <c r="F244" s="955" t="s">
        <v>604</v>
      </c>
      <c r="G244" s="1063"/>
      <c r="H244" s="1073">
        <v>105</v>
      </c>
      <c r="I244" s="944"/>
      <c r="J244" s="945"/>
      <c r="K244" s="1133"/>
      <c r="L244" s="942"/>
      <c r="M244" s="946" t="s">
        <v>605</v>
      </c>
      <c r="N244" s="1063"/>
      <c r="O244" s="1073">
        <v>40</v>
      </c>
      <c r="P244" s="947"/>
      <c r="Q244" s="945"/>
      <c r="R244" s="1141"/>
      <c r="S244" s="967" t="s">
        <v>606</v>
      </c>
      <c r="T244" s="960">
        <v>230</v>
      </c>
      <c r="U244" s="964">
        <v>230</v>
      </c>
      <c r="V244" s="1138"/>
      <c r="W244" s="951"/>
      <c r="X244" s="946" t="s">
        <v>607</v>
      </c>
      <c r="Y244" s="1063"/>
      <c r="Z244" s="1073">
        <v>70</v>
      </c>
      <c r="AA244" s="947"/>
      <c r="AB244" s="952"/>
      <c r="AC244" s="613"/>
    </row>
    <row r="245" spans="1:29" s="884" customFormat="1">
      <c r="A245" s="920"/>
      <c r="B245" s="613"/>
      <c r="C245" s="613"/>
      <c r="D245" s="1130"/>
      <c r="E245" s="942"/>
      <c r="F245" s="943" t="s">
        <v>608</v>
      </c>
      <c r="G245" s="1063"/>
      <c r="H245" s="1073">
        <v>150</v>
      </c>
      <c r="I245" s="944"/>
      <c r="J245" s="945"/>
      <c r="K245" s="1133"/>
      <c r="L245" s="942"/>
      <c r="M245" s="946" t="s">
        <v>609</v>
      </c>
      <c r="N245" s="1063"/>
      <c r="O245" s="1073">
        <v>290</v>
      </c>
      <c r="P245" s="947"/>
      <c r="Q245" s="945"/>
      <c r="R245" s="1141"/>
      <c r="S245" s="968" t="s">
        <v>610</v>
      </c>
      <c r="T245" s="960">
        <v>250</v>
      </c>
      <c r="U245" s="964">
        <v>250</v>
      </c>
      <c r="V245" s="1138"/>
      <c r="W245" s="951"/>
      <c r="X245" s="946" t="s">
        <v>611</v>
      </c>
      <c r="Y245" s="1063"/>
      <c r="Z245" s="1073">
        <v>90</v>
      </c>
      <c r="AA245" s="947"/>
      <c r="AB245" s="952"/>
      <c r="AC245" s="613"/>
    </row>
    <row r="246" spans="1:29" s="884" customFormat="1">
      <c r="A246" s="920"/>
      <c r="B246" s="613"/>
      <c r="C246" s="613"/>
      <c r="D246" s="1130"/>
      <c r="E246" s="969">
        <v>100</v>
      </c>
      <c r="F246" s="970" t="s">
        <v>612</v>
      </c>
      <c r="G246" s="1063"/>
      <c r="H246" s="1073">
        <v>100</v>
      </c>
      <c r="I246" s="944"/>
      <c r="J246" s="945"/>
      <c r="K246" s="1133"/>
      <c r="L246" s="942"/>
      <c r="M246" s="968" t="s">
        <v>613</v>
      </c>
      <c r="N246" s="1063"/>
      <c r="O246" s="1073">
        <v>100</v>
      </c>
      <c r="P246" s="971">
        <v>90</v>
      </c>
      <c r="Q246" s="964">
        <v>160</v>
      </c>
      <c r="R246" s="1141"/>
      <c r="S246" s="956" t="s">
        <v>614</v>
      </c>
      <c r="T246" s="960">
        <v>220</v>
      </c>
      <c r="U246" s="964">
        <v>200</v>
      </c>
      <c r="V246" s="1138"/>
      <c r="W246" s="951"/>
      <c r="X246" s="946" t="s">
        <v>615</v>
      </c>
      <c r="Y246" s="1063"/>
      <c r="Z246" s="1073">
        <v>105</v>
      </c>
      <c r="AA246" s="947"/>
      <c r="AB246" s="952"/>
      <c r="AC246" s="613"/>
    </row>
    <row r="247" spans="1:29" s="884" customFormat="1">
      <c r="A247" s="920"/>
      <c r="B247" s="613"/>
      <c r="C247" s="613"/>
      <c r="D247" s="1130"/>
      <c r="E247" s="942"/>
      <c r="F247" s="943" t="s">
        <v>616</v>
      </c>
      <c r="G247" s="1063"/>
      <c r="H247" s="1073">
        <v>140</v>
      </c>
      <c r="I247" s="944"/>
      <c r="J247" s="945"/>
      <c r="K247" s="1133"/>
      <c r="L247" s="954">
        <v>100</v>
      </c>
      <c r="M247" s="955" t="s">
        <v>617</v>
      </c>
      <c r="N247" s="1063"/>
      <c r="O247" s="1073">
        <v>270</v>
      </c>
      <c r="P247" s="947"/>
      <c r="Q247" s="945"/>
      <c r="R247" s="1141"/>
      <c r="S247" s="972" t="s">
        <v>618</v>
      </c>
      <c r="T247" s="960">
        <v>190</v>
      </c>
      <c r="U247" s="964">
        <v>230</v>
      </c>
      <c r="V247" s="1138"/>
      <c r="W247" s="951"/>
      <c r="X247" s="946" t="s">
        <v>1000</v>
      </c>
      <c r="Y247" s="1063"/>
      <c r="Z247" s="1073">
        <v>110</v>
      </c>
      <c r="AA247" s="947"/>
      <c r="AB247" s="952"/>
      <c r="AC247" s="613"/>
    </row>
    <row r="248" spans="1:29" s="884" customFormat="1">
      <c r="A248" s="920"/>
      <c r="B248" s="613"/>
      <c r="C248" s="613"/>
      <c r="D248" s="1130"/>
      <c r="E248" s="942"/>
      <c r="F248" s="943" t="s">
        <v>619</v>
      </c>
      <c r="G248" s="1063"/>
      <c r="H248" s="1073">
        <v>100</v>
      </c>
      <c r="I248" s="944"/>
      <c r="J248" s="945"/>
      <c r="K248" s="1133"/>
      <c r="L248" s="942"/>
      <c r="M248" s="946" t="s">
        <v>620</v>
      </c>
      <c r="N248" s="1063"/>
      <c r="O248" s="1073">
        <v>330</v>
      </c>
      <c r="P248" s="947"/>
      <c r="Q248" s="945"/>
      <c r="R248" s="1141"/>
      <c r="S248" s="968" t="s">
        <v>621</v>
      </c>
      <c r="T248" s="960">
        <v>205</v>
      </c>
      <c r="U248" s="964">
        <v>205</v>
      </c>
      <c r="V248" s="1138"/>
      <c r="W248" s="951"/>
      <c r="X248" s="946" t="s">
        <v>622</v>
      </c>
      <c r="Y248" s="1063"/>
      <c r="Z248" s="1073">
        <v>95</v>
      </c>
      <c r="AA248" s="947"/>
      <c r="AB248" s="952"/>
      <c r="AC248" s="613"/>
    </row>
    <row r="249" spans="1:29" s="884" customFormat="1">
      <c r="A249" s="920"/>
      <c r="B249" s="613"/>
      <c r="C249" s="613"/>
      <c r="D249" s="1130"/>
      <c r="E249" s="942"/>
      <c r="F249" s="943" t="s">
        <v>623</v>
      </c>
      <c r="G249" s="1063"/>
      <c r="H249" s="1073">
        <v>70</v>
      </c>
      <c r="I249" s="944"/>
      <c r="J249" s="945"/>
      <c r="K249" s="1134"/>
      <c r="L249" s="973"/>
      <c r="M249" s="974" t="s">
        <v>624</v>
      </c>
      <c r="N249" s="1069"/>
      <c r="O249" s="1079">
        <v>290</v>
      </c>
      <c r="P249" s="975"/>
      <c r="Q249" s="976"/>
      <c r="R249" s="1141"/>
      <c r="S249" s="968" t="s">
        <v>625</v>
      </c>
      <c r="T249" s="960">
        <v>190</v>
      </c>
      <c r="U249" s="964">
        <v>190</v>
      </c>
      <c r="V249" s="1138"/>
      <c r="W249" s="951"/>
      <c r="X249" s="977" t="s">
        <v>626</v>
      </c>
      <c r="Y249" s="1063"/>
      <c r="Z249" s="1073">
        <v>50</v>
      </c>
      <c r="AA249" s="971">
        <v>50</v>
      </c>
      <c r="AB249" s="952"/>
      <c r="AC249" s="613"/>
    </row>
    <row r="250" spans="1:29" s="884" customFormat="1">
      <c r="A250" s="920"/>
      <c r="B250" s="613"/>
      <c r="C250" s="613"/>
      <c r="D250" s="1131"/>
      <c r="E250" s="978"/>
      <c r="F250" s="979" t="s">
        <v>627</v>
      </c>
      <c r="G250" s="1064"/>
      <c r="H250" s="1074">
        <v>70</v>
      </c>
      <c r="I250" s="980">
        <v>90</v>
      </c>
      <c r="J250" s="981"/>
      <c r="K250" s="1143" t="s">
        <v>628</v>
      </c>
      <c r="L250" s="931"/>
      <c r="M250" s="939" t="s">
        <v>907</v>
      </c>
      <c r="N250" s="1068"/>
      <c r="O250" s="1078">
        <v>360</v>
      </c>
      <c r="P250" s="982"/>
      <c r="Q250" s="983"/>
      <c r="R250" s="1141"/>
      <c r="S250" s="956" t="s">
        <v>629</v>
      </c>
      <c r="T250" s="960">
        <v>270</v>
      </c>
      <c r="U250" s="952"/>
      <c r="V250" s="1138"/>
      <c r="W250" s="951"/>
      <c r="X250" s="984" t="s">
        <v>1001</v>
      </c>
      <c r="Y250" s="1063"/>
      <c r="Z250" s="1073">
        <v>45</v>
      </c>
      <c r="AA250" s="985">
        <v>60</v>
      </c>
      <c r="AB250" s="952"/>
      <c r="AC250" s="613"/>
    </row>
    <row r="251" spans="1:29">
      <c r="A251" s="920"/>
      <c r="B251" s="613"/>
      <c r="C251" s="613"/>
      <c r="D251" s="1123" t="s">
        <v>630</v>
      </c>
      <c r="E251" s="986"/>
      <c r="F251" s="987" t="s">
        <v>910</v>
      </c>
      <c r="G251" s="1065"/>
      <c r="H251" s="1075">
        <v>200</v>
      </c>
      <c r="I251" s="988"/>
      <c r="J251" s="989"/>
      <c r="K251" s="1144"/>
      <c r="L251" s="942"/>
      <c r="M251" s="946" t="s">
        <v>912</v>
      </c>
      <c r="N251" s="1063"/>
      <c r="O251" s="1073">
        <v>420</v>
      </c>
      <c r="P251" s="947"/>
      <c r="Q251" s="945"/>
      <c r="R251" s="1141"/>
      <c r="S251" s="968" t="s">
        <v>631</v>
      </c>
      <c r="T251" s="960">
        <v>160</v>
      </c>
      <c r="U251" s="964">
        <v>290</v>
      </c>
      <c r="V251" s="1138"/>
      <c r="W251" s="951"/>
      <c r="X251" s="990" t="s">
        <v>632</v>
      </c>
      <c r="Y251" s="1063"/>
      <c r="Z251" s="1073">
        <v>35</v>
      </c>
      <c r="AA251" s="991">
        <v>40</v>
      </c>
      <c r="AB251" s="952"/>
      <c r="AC251" s="613"/>
    </row>
    <row r="252" spans="1:29">
      <c r="A252" s="920"/>
      <c r="B252" s="613"/>
      <c r="C252" s="613"/>
      <c r="D252" s="1124"/>
      <c r="E252" s="942"/>
      <c r="F252" s="943" t="s">
        <v>914</v>
      </c>
      <c r="G252" s="1063"/>
      <c r="H252" s="1073">
        <v>225</v>
      </c>
      <c r="I252" s="944"/>
      <c r="J252" s="945"/>
      <c r="K252" s="1144"/>
      <c r="L252" s="942"/>
      <c r="M252" s="946" t="s">
        <v>916</v>
      </c>
      <c r="N252" s="1063"/>
      <c r="O252" s="1073">
        <v>300</v>
      </c>
      <c r="P252" s="947"/>
      <c r="Q252" s="945"/>
      <c r="R252" s="1141"/>
      <c r="S252" s="968" t="s">
        <v>633</v>
      </c>
      <c r="T252" s="960">
        <v>210</v>
      </c>
      <c r="U252" s="964">
        <v>250</v>
      </c>
      <c r="V252" s="1138"/>
      <c r="W252" s="951"/>
      <c r="X252" s="946" t="s">
        <v>634</v>
      </c>
      <c r="Y252" s="1063"/>
      <c r="Z252" s="1073">
        <v>105</v>
      </c>
      <c r="AA252" s="947"/>
      <c r="AB252" s="952"/>
      <c r="AC252" s="613"/>
    </row>
    <row r="253" spans="1:29">
      <c r="A253" s="920"/>
      <c r="B253" s="613"/>
      <c r="C253" s="613"/>
      <c r="D253" s="1124"/>
      <c r="E253" s="942"/>
      <c r="F253" s="943" t="s">
        <v>635</v>
      </c>
      <c r="G253" s="1063"/>
      <c r="H253" s="1073">
        <v>160</v>
      </c>
      <c r="I253" s="944"/>
      <c r="J253" s="945"/>
      <c r="K253" s="1144"/>
      <c r="L253" s="942"/>
      <c r="M253" s="946" t="s">
        <v>636</v>
      </c>
      <c r="N253" s="1063"/>
      <c r="O253" s="1073">
        <v>500</v>
      </c>
      <c r="P253" s="947"/>
      <c r="Q253" s="945"/>
      <c r="R253" s="1141"/>
      <c r="S253" s="968" t="s">
        <v>637</v>
      </c>
      <c r="T253" s="960">
        <v>160</v>
      </c>
      <c r="U253" s="964">
        <v>210</v>
      </c>
      <c r="V253" s="1138"/>
      <c r="W253" s="951"/>
      <c r="X253" s="946" t="s">
        <v>638</v>
      </c>
      <c r="Y253" s="1063"/>
      <c r="Z253" s="1073">
        <v>100</v>
      </c>
      <c r="AA253" s="947"/>
      <c r="AB253" s="952"/>
      <c r="AC253" s="613"/>
    </row>
    <row r="254" spans="1:29">
      <c r="A254" s="920"/>
      <c r="B254" s="613"/>
      <c r="C254" s="613"/>
      <c r="D254" s="1124"/>
      <c r="E254" s="942"/>
      <c r="F254" s="943" t="s">
        <v>918</v>
      </c>
      <c r="G254" s="1063"/>
      <c r="H254" s="1073">
        <v>240</v>
      </c>
      <c r="I254" s="944"/>
      <c r="J254" s="945"/>
      <c r="K254" s="1144"/>
      <c r="L254" s="942"/>
      <c r="M254" s="946" t="s">
        <v>639</v>
      </c>
      <c r="N254" s="1063"/>
      <c r="O254" s="1073">
        <v>250</v>
      </c>
      <c r="P254" s="947"/>
      <c r="Q254" s="945"/>
      <c r="R254" s="1141"/>
      <c r="S254" s="963" t="s">
        <v>640</v>
      </c>
      <c r="T254" s="960">
        <v>160</v>
      </c>
      <c r="U254" s="964">
        <v>160</v>
      </c>
      <c r="V254" s="1138"/>
      <c r="W254" s="951"/>
      <c r="X254" s="990" t="s">
        <v>641</v>
      </c>
      <c r="Y254" s="1063"/>
      <c r="Z254" s="1073">
        <v>45</v>
      </c>
      <c r="AA254" s="991">
        <v>50</v>
      </c>
      <c r="AB254" s="952"/>
      <c r="AC254" s="613"/>
    </row>
    <row r="255" spans="1:29">
      <c r="A255" s="920"/>
      <c r="B255" s="613"/>
      <c r="C255" s="613"/>
      <c r="D255" s="1124"/>
      <c r="E255" s="942"/>
      <c r="F255" s="943" t="s">
        <v>642</v>
      </c>
      <c r="G255" s="1063"/>
      <c r="H255" s="1073">
        <v>230</v>
      </c>
      <c r="I255" s="944"/>
      <c r="J255" s="945"/>
      <c r="K255" s="1144"/>
      <c r="L255" s="942"/>
      <c r="M255" s="946" t="s">
        <v>643</v>
      </c>
      <c r="N255" s="1063"/>
      <c r="O255" s="1073">
        <v>520</v>
      </c>
      <c r="P255" s="947"/>
      <c r="Q255" s="945"/>
      <c r="R255" s="1141"/>
      <c r="S255" s="946" t="s">
        <v>644</v>
      </c>
      <c r="T255" s="960">
        <v>300</v>
      </c>
      <c r="U255" s="964">
        <v>300</v>
      </c>
      <c r="V255" s="1138"/>
      <c r="W255" s="951"/>
      <c r="X255" s="946" t="s">
        <v>645</v>
      </c>
      <c r="Y255" s="1063"/>
      <c r="Z255" s="1073">
        <v>100</v>
      </c>
      <c r="AA255" s="947"/>
      <c r="AB255" s="952"/>
      <c r="AC255" s="613"/>
    </row>
    <row r="256" spans="1:29">
      <c r="A256" s="920"/>
      <c r="B256" s="613"/>
      <c r="C256" s="613"/>
      <c r="D256" s="1124"/>
      <c r="E256" s="942"/>
      <c r="F256" s="943" t="s">
        <v>646</v>
      </c>
      <c r="G256" s="1063"/>
      <c r="H256" s="1073">
        <v>250</v>
      </c>
      <c r="I256" s="944"/>
      <c r="J256" s="945"/>
      <c r="K256" s="1144"/>
      <c r="L256" s="954">
        <v>70</v>
      </c>
      <c r="M256" s="1093" t="s">
        <v>647</v>
      </c>
      <c r="N256" s="1063"/>
      <c r="O256" s="1073">
        <v>520</v>
      </c>
      <c r="P256" s="947"/>
      <c r="Q256" s="945"/>
      <c r="R256" s="1141"/>
      <c r="S256" s="946" t="s">
        <v>648</v>
      </c>
      <c r="T256" s="960">
        <v>220</v>
      </c>
      <c r="U256" s="964">
        <v>220</v>
      </c>
      <c r="V256" s="1139"/>
      <c r="W256" s="951"/>
      <c r="X256" s="968" t="s">
        <v>649</v>
      </c>
      <c r="Y256" s="1063"/>
      <c r="Z256" s="1073">
        <v>50</v>
      </c>
      <c r="AA256" s="992">
        <v>50</v>
      </c>
      <c r="AB256" s="952"/>
      <c r="AC256" s="613"/>
    </row>
    <row r="257" spans="1:29">
      <c r="A257" s="920"/>
      <c r="B257" s="613"/>
      <c r="C257" s="613"/>
      <c r="D257" s="1124"/>
      <c r="E257" s="942"/>
      <c r="F257" s="956" t="s">
        <v>920</v>
      </c>
      <c r="G257" s="1063"/>
      <c r="H257" s="1073">
        <v>130</v>
      </c>
      <c r="I257" s="985">
        <v>180</v>
      </c>
      <c r="J257" s="945"/>
      <c r="K257" s="1144"/>
      <c r="L257" s="942"/>
      <c r="M257" s="946" t="s">
        <v>650</v>
      </c>
      <c r="N257" s="1063"/>
      <c r="O257" s="1073">
        <v>450</v>
      </c>
      <c r="P257" s="947"/>
      <c r="Q257" s="945"/>
      <c r="R257" s="1142"/>
      <c r="S257" s="993" t="s">
        <v>651</v>
      </c>
      <c r="T257" s="994">
        <v>180</v>
      </c>
      <c r="U257" s="995">
        <v>180</v>
      </c>
      <c r="V257" s="1132" t="s">
        <v>652</v>
      </c>
      <c r="W257" s="996"/>
      <c r="X257" s="932" t="s">
        <v>1002</v>
      </c>
      <c r="Y257" s="1067"/>
      <c r="Z257" s="1077">
        <v>130</v>
      </c>
      <c r="AA257" s="933"/>
      <c r="AB257" s="940"/>
      <c r="AC257" s="613"/>
    </row>
    <row r="258" spans="1:29">
      <c r="A258" s="920"/>
      <c r="B258" s="613"/>
      <c r="C258" s="613"/>
      <c r="D258" s="1124"/>
      <c r="E258" s="942"/>
      <c r="F258" s="997" t="s">
        <v>653</v>
      </c>
      <c r="G258" s="1063"/>
      <c r="H258" s="1073">
        <v>150</v>
      </c>
      <c r="I258" s="971">
        <v>90</v>
      </c>
      <c r="J258" s="945"/>
      <c r="K258" s="1144"/>
      <c r="L258" s="942"/>
      <c r="M258" s="946" t="s">
        <v>654</v>
      </c>
      <c r="N258" s="1063"/>
      <c r="O258" s="1073">
        <v>450</v>
      </c>
      <c r="P258" s="947"/>
      <c r="Q258" s="945"/>
      <c r="R258" s="1146" t="s">
        <v>655</v>
      </c>
      <c r="S258" s="998" t="s">
        <v>648</v>
      </c>
      <c r="T258" s="999">
        <v>220</v>
      </c>
      <c r="U258" s="1000">
        <v>220</v>
      </c>
      <c r="V258" s="1133"/>
      <c r="W258" s="951"/>
      <c r="X258" s="946" t="s">
        <v>656</v>
      </c>
      <c r="Y258" s="1063"/>
      <c r="Z258" s="1073">
        <v>110</v>
      </c>
      <c r="AA258" s="947"/>
      <c r="AB258" s="952"/>
      <c r="AC258" s="613"/>
    </row>
    <row r="259" spans="1:29">
      <c r="A259" s="920"/>
      <c r="B259" s="613"/>
      <c r="C259" s="613"/>
      <c r="D259" s="1124"/>
      <c r="E259" s="942"/>
      <c r="F259" s="943" t="s">
        <v>657</v>
      </c>
      <c r="G259" s="1063"/>
      <c r="H259" s="1073">
        <v>205</v>
      </c>
      <c r="I259" s="944"/>
      <c r="J259" s="945"/>
      <c r="K259" s="1144"/>
      <c r="L259" s="942"/>
      <c r="M259" s="946" t="s">
        <v>658</v>
      </c>
      <c r="N259" s="1063"/>
      <c r="O259" s="1073">
        <v>420</v>
      </c>
      <c r="P259" s="947"/>
      <c r="Q259" s="945"/>
      <c r="R259" s="1147"/>
      <c r="S259" s="968" t="s">
        <v>651</v>
      </c>
      <c r="T259" s="1001">
        <v>120</v>
      </c>
      <c r="U259" s="964">
        <v>180</v>
      </c>
      <c r="V259" s="1133"/>
      <c r="W259" s="951"/>
      <c r="X259" s="946" t="s">
        <v>659</v>
      </c>
      <c r="Y259" s="1063"/>
      <c r="Z259" s="1073">
        <v>120</v>
      </c>
      <c r="AA259" s="947"/>
      <c r="AB259" s="952"/>
      <c r="AC259" s="613"/>
    </row>
    <row r="260" spans="1:29">
      <c r="A260" s="920"/>
      <c r="B260" s="613"/>
      <c r="C260" s="613"/>
      <c r="D260" s="1124"/>
      <c r="E260" s="942"/>
      <c r="F260" s="943" t="s">
        <v>660</v>
      </c>
      <c r="G260" s="1063"/>
      <c r="H260" s="1073">
        <v>175</v>
      </c>
      <c r="I260" s="944"/>
      <c r="J260" s="945"/>
      <c r="K260" s="1144"/>
      <c r="L260" s="942"/>
      <c r="M260" s="946" t="s">
        <v>661</v>
      </c>
      <c r="N260" s="1063"/>
      <c r="O260" s="1073">
        <v>450</v>
      </c>
      <c r="P260" s="947"/>
      <c r="Q260" s="945"/>
      <c r="R260" s="1147"/>
      <c r="S260" s="997" t="s">
        <v>662</v>
      </c>
      <c r="T260" s="1001">
        <v>180</v>
      </c>
      <c r="U260" s="964">
        <v>160</v>
      </c>
      <c r="V260" s="1133"/>
      <c r="W260" s="951"/>
      <c r="X260" s="946" t="s">
        <v>663</v>
      </c>
      <c r="Y260" s="1063"/>
      <c r="Z260" s="1073">
        <v>150</v>
      </c>
      <c r="AA260" s="947"/>
      <c r="AB260" s="952"/>
      <c r="AC260" s="613"/>
    </row>
    <row r="261" spans="1:29">
      <c r="A261" s="920"/>
      <c r="B261" s="613"/>
      <c r="C261" s="613"/>
      <c r="D261" s="1124"/>
      <c r="E261" s="942"/>
      <c r="F261" s="943" t="s">
        <v>664</v>
      </c>
      <c r="G261" s="1063"/>
      <c r="H261" s="1073">
        <v>245</v>
      </c>
      <c r="I261" s="944"/>
      <c r="J261" s="945"/>
      <c r="K261" s="1144"/>
      <c r="L261" s="942"/>
      <c r="M261" s="946" t="s">
        <v>665</v>
      </c>
      <c r="N261" s="1063"/>
      <c r="O261" s="1073">
        <v>470</v>
      </c>
      <c r="P261" s="947"/>
      <c r="Q261" s="945"/>
      <c r="R261" s="1147"/>
      <c r="S261" s="997" t="s">
        <v>666</v>
      </c>
      <c r="T261" s="1001">
        <v>200</v>
      </c>
      <c r="U261" s="964">
        <v>200</v>
      </c>
      <c r="V261" s="1133"/>
      <c r="W261" s="951"/>
      <c r="X261" s="946" t="s">
        <v>667</v>
      </c>
      <c r="Y261" s="1063"/>
      <c r="Z261" s="1073">
        <v>125</v>
      </c>
      <c r="AA261" s="947"/>
      <c r="AB261" s="952"/>
      <c r="AC261" s="613"/>
    </row>
    <row r="262" spans="1:29">
      <c r="A262" s="920"/>
      <c r="B262" s="613"/>
      <c r="C262" s="613"/>
      <c r="D262" s="1124"/>
      <c r="E262" s="942"/>
      <c r="F262" s="943" t="s">
        <v>668</v>
      </c>
      <c r="G262" s="1063"/>
      <c r="H262" s="1073">
        <v>300</v>
      </c>
      <c r="I262" s="944"/>
      <c r="J262" s="945"/>
      <c r="K262" s="1144"/>
      <c r="L262" s="942"/>
      <c r="M262" s="946" t="s">
        <v>669</v>
      </c>
      <c r="N262" s="1063"/>
      <c r="O262" s="1073">
        <v>430</v>
      </c>
      <c r="P262" s="947"/>
      <c r="Q262" s="945"/>
      <c r="R262" s="1147"/>
      <c r="S262" s="997" t="s">
        <v>670</v>
      </c>
      <c r="T262" s="1001">
        <v>190</v>
      </c>
      <c r="U262" s="964">
        <v>190</v>
      </c>
      <c r="V262" s="1133"/>
      <c r="W262" s="951"/>
      <c r="X262" s="946" t="s">
        <v>671</v>
      </c>
      <c r="Y262" s="1063"/>
      <c r="Z262" s="1073">
        <v>110</v>
      </c>
      <c r="AA262" s="947"/>
      <c r="AB262" s="952"/>
      <c r="AC262" s="613"/>
    </row>
    <row r="263" spans="1:29">
      <c r="A263" s="920"/>
      <c r="B263" s="613"/>
      <c r="C263" s="613"/>
      <c r="D263" s="1124"/>
      <c r="E263" s="942"/>
      <c r="F263" s="943" t="s">
        <v>672</v>
      </c>
      <c r="G263" s="1063"/>
      <c r="H263" s="1073">
        <v>220</v>
      </c>
      <c r="I263" s="944"/>
      <c r="J263" s="945"/>
      <c r="K263" s="1144"/>
      <c r="L263" s="942"/>
      <c r="M263" s="968" t="s">
        <v>673</v>
      </c>
      <c r="N263" s="1063"/>
      <c r="O263" s="1073">
        <v>380</v>
      </c>
      <c r="P263" s="992">
        <v>150</v>
      </c>
      <c r="Q263" s="945"/>
      <c r="R263" s="1147"/>
      <c r="S263" s="997" t="s">
        <v>674</v>
      </c>
      <c r="T263" s="1001">
        <v>250</v>
      </c>
      <c r="U263" s="964">
        <v>200</v>
      </c>
      <c r="V263" s="1133"/>
      <c r="W263" s="951"/>
      <c r="X263" s="946" t="s">
        <v>675</v>
      </c>
      <c r="Y263" s="1063"/>
      <c r="Z263" s="1073">
        <v>135</v>
      </c>
      <c r="AA263" s="947"/>
      <c r="AB263" s="952"/>
      <c r="AC263" s="613"/>
    </row>
    <row r="264" spans="1:29">
      <c r="A264" s="920"/>
      <c r="B264" s="613"/>
      <c r="C264" s="613"/>
      <c r="D264" s="1124"/>
      <c r="E264" s="942"/>
      <c r="F264" s="1002" t="s">
        <v>676</v>
      </c>
      <c r="G264" s="1063"/>
      <c r="H264" s="1073">
        <v>170</v>
      </c>
      <c r="I264" s="991">
        <v>100</v>
      </c>
      <c r="J264" s="945"/>
      <c r="K264" s="1144"/>
      <c r="L264" s="942"/>
      <c r="M264" s="990" t="s">
        <v>677</v>
      </c>
      <c r="N264" s="1063"/>
      <c r="O264" s="1073">
        <v>280</v>
      </c>
      <c r="P264" s="991">
        <v>180</v>
      </c>
      <c r="Q264" s="945"/>
      <c r="R264" s="1147"/>
      <c r="S264" s="946" t="s">
        <v>678</v>
      </c>
      <c r="T264" s="1001">
        <v>210</v>
      </c>
      <c r="U264" s="964">
        <v>210</v>
      </c>
      <c r="V264" s="1133"/>
      <c r="W264" s="951"/>
      <c r="X264" s="946" t="s">
        <v>1003</v>
      </c>
      <c r="Y264" s="1063"/>
      <c r="Z264" s="1073">
        <v>130</v>
      </c>
      <c r="AA264" s="947"/>
      <c r="AB264" s="952"/>
      <c r="AC264" s="613"/>
    </row>
    <row r="265" spans="1:29">
      <c r="A265" s="920"/>
      <c r="B265" s="613"/>
      <c r="C265" s="613"/>
      <c r="D265" s="1124"/>
      <c r="E265" s="954">
        <v>100</v>
      </c>
      <c r="F265" s="955" t="s">
        <v>679</v>
      </c>
      <c r="G265" s="1063"/>
      <c r="H265" s="1073">
        <v>180</v>
      </c>
      <c r="I265" s="944"/>
      <c r="J265" s="945"/>
      <c r="K265" s="1144"/>
      <c r="L265" s="969">
        <v>88</v>
      </c>
      <c r="M265" s="970" t="s">
        <v>680</v>
      </c>
      <c r="N265" s="1063"/>
      <c r="O265" s="1073">
        <v>400</v>
      </c>
      <c r="P265" s="947"/>
      <c r="Q265" s="945"/>
      <c r="R265" s="1147"/>
      <c r="S265" s="968" t="s">
        <v>681</v>
      </c>
      <c r="T265" s="1001">
        <v>220</v>
      </c>
      <c r="U265" s="964">
        <v>225</v>
      </c>
      <c r="V265" s="1133"/>
      <c r="W265" s="951"/>
      <c r="X265" s="990" t="s">
        <v>682</v>
      </c>
      <c r="Y265" s="1063"/>
      <c r="Z265" s="1073">
        <v>70</v>
      </c>
      <c r="AA265" s="991">
        <v>90</v>
      </c>
      <c r="AB265" s="952"/>
      <c r="AC265" s="613"/>
    </row>
    <row r="266" spans="1:29">
      <c r="A266" s="920"/>
      <c r="B266" s="613"/>
      <c r="C266" s="613"/>
      <c r="D266" s="1124"/>
      <c r="E266" s="942"/>
      <c r="F266" s="943" t="s">
        <v>683</v>
      </c>
      <c r="G266" s="1063"/>
      <c r="H266" s="1073">
        <v>145</v>
      </c>
      <c r="I266" s="944"/>
      <c r="J266" s="945"/>
      <c r="K266" s="1145"/>
      <c r="L266" s="973"/>
      <c r="M266" s="974" t="s">
        <v>684</v>
      </c>
      <c r="N266" s="1069"/>
      <c r="O266" s="1079">
        <v>500</v>
      </c>
      <c r="P266" s="975"/>
      <c r="Q266" s="976"/>
      <c r="R266" s="1147"/>
      <c r="S266" s="968" t="s">
        <v>685</v>
      </c>
      <c r="T266" s="1003"/>
      <c r="U266" s="964">
        <v>250</v>
      </c>
      <c r="V266" s="1133"/>
      <c r="W266" s="951"/>
      <c r="X266" s="984" t="s">
        <v>686</v>
      </c>
      <c r="Y266" s="1063"/>
      <c r="Z266" s="1073">
        <v>60</v>
      </c>
      <c r="AA266" s="985">
        <v>80</v>
      </c>
      <c r="AB266" s="952"/>
      <c r="AC266" s="613"/>
    </row>
    <row r="267" spans="1:29" ht="13.5" customHeight="1">
      <c r="A267" s="920"/>
      <c r="B267" s="613"/>
      <c r="C267" s="613"/>
      <c r="D267" s="1124"/>
      <c r="E267" s="942"/>
      <c r="F267" s="972" t="s">
        <v>687</v>
      </c>
      <c r="G267" s="1063"/>
      <c r="H267" s="1073">
        <v>140</v>
      </c>
      <c r="I267" s="992">
        <v>70</v>
      </c>
      <c r="J267" s="945"/>
      <c r="K267" s="1149" t="s">
        <v>688</v>
      </c>
      <c r="L267" s="931"/>
      <c r="M267" s="932" t="s">
        <v>923</v>
      </c>
      <c r="N267" s="1067"/>
      <c r="O267" s="1077">
        <v>210</v>
      </c>
      <c r="P267" s="933"/>
      <c r="Q267" s="934"/>
      <c r="R267" s="1147"/>
      <c r="S267" s="997" t="s">
        <v>689</v>
      </c>
      <c r="T267" s="1001">
        <v>220</v>
      </c>
      <c r="U267" s="964">
        <v>220</v>
      </c>
      <c r="V267" s="1133"/>
      <c r="W267" s="951"/>
      <c r="X267" s="984" t="s">
        <v>690</v>
      </c>
      <c r="Y267" s="1063"/>
      <c r="Z267" s="1073">
        <v>50</v>
      </c>
      <c r="AA267" s="985">
        <v>90</v>
      </c>
      <c r="AB267" s="952"/>
      <c r="AC267" s="613"/>
    </row>
    <row r="268" spans="1:29">
      <c r="A268" s="920"/>
      <c r="B268" s="613"/>
      <c r="C268" s="613"/>
      <c r="D268" s="1125"/>
      <c r="E268" s="1004"/>
      <c r="F268" s="1005" t="s">
        <v>691</v>
      </c>
      <c r="G268" s="1066"/>
      <c r="H268" s="1076">
        <v>255</v>
      </c>
      <c r="I268" s="1006"/>
      <c r="J268" s="1007"/>
      <c r="K268" s="1150"/>
      <c r="L268" s="942"/>
      <c r="M268" s="946" t="s">
        <v>925</v>
      </c>
      <c r="N268" s="1063"/>
      <c r="O268" s="1073">
        <v>240</v>
      </c>
      <c r="P268" s="947"/>
      <c r="Q268" s="945"/>
      <c r="R268" s="1147"/>
      <c r="S268" s="997" t="s">
        <v>692</v>
      </c>
      <c r="T268" s="1001">
        <v>180</v>
      </c>
      <c r="U268" s="964">
        <v>180</v>
      </c>
      <c r="V268" s="1133"/>
      <c r="W268" s="969">
        <v>200</v>
      </c>
      <c r="X268" s="970" t="s">
        <v>693</v>
      </c>
      <c r="Y268" s="1063"/>
      <c r="Z268" s="1073">
        <v>90</v>
      </c>
      <c r="AA268" s="947"/>
      <c r="AB268" s="952"/>
      <c r="AC268" s="613"/>
    </row>
    <row r="269" spans="1:29" ht="13.5" customHeight="1">
      <c r="A269" s="920"/>
      <c r="B269" s="613"/>
      <c r="C269" s="613"/>
      <c r="D269" s="1153" t="s">
        <v>694</v>
      </c>
      <c r="E269" s="931"/>
      <c r="F269" s="1008" t="s">
        <v>927</v>
      </c>
      <c r="G269" s="1067"/>
      <c r="H269" s="1077">
        <v>280</v>
      </c>
      <c r="I269" s="1009"/>
      <c r="J269" s="934"/>
      <c r="K269" s="1150"/>
      <c r="L269" s="942"/>
      <c r="M269" s="946" t="s">
        <v>929</v>
      </c>
      <c r="N269" s="1063"/>
      <c r="O269" s="1073">
        <v>190</v>
      </c>
      <c r="P269" s="947"/>
      <c r="Q269" s="945"/>
      <c r="R269" s="1147"/>
      <c r="S269" s="968" t="s">
        <v>695</v>
      </c>
      <c r="T269" s="1001">
        <v>210</v>
      </c>
      <c r="U269" s="964">
        <v>250</v>
      </c>
      <c r="V269" s="1133"/>
      <c r="W269" s="951"/>
      <c r="X269" s="946" t="s">
        <v>696</v>
      </c>
      <c r="Y269" s="1063"/>
      <c r="Z269" s="1073">
        <v>130</v>
      </c>
      <c r="AA269" s="947"/>
      <c r="AB269" s="952"/>
      <c r="AC269" s="613"/>
    </row>
    <row r="270" spans="1:29" ht="13.5" customHeight="1">
      <c r="A270" s="920"/>
      <c r="B270" s="613"/>
      <c r="C270" s="613"/>
      <c r="D270" s="1154"/>
      <c r="E270" s="954">
        <v>100</v>
      </c>
      <c r="F270" s="955" t="s">
        <v>931</v>
      </c>
      <c r="G270" s="1063"/>
      <c r="H270" s="1073">
        <v>250</v>
      </c>
      <c r="I270" s="944"/>
      <c r="J270" s="945"/>
      <c r="K270" s="1150"/>
      <c r="L270" s="942"/>
      <c r="M270" s="946" t="s">
        <v>933</v>
      </c>
      <c r="N270" s="1063"/>
      <c r="O270" s="1073">
        <v>230</v>
      </c>
      <c r="P270" s="947"/>
      <c r="Q270" s="945"/>
      <c r="R270" s="1147"/>
      <c r="S270" s="946" t="s">
        <v>697</v>
      </c>
      <c r="T270" s="1001">
        <v>190</v>
      </c>
      <c r="U270" s="964">
        <v>190</v>
      </c>
      <c r="V270" s="1133"/>
      <c r="W270" s="951"/>
      <c r="X270" s="968" t="s">
        <v>698</v>
      </c>
      <c r="Y270" s="1063"/>
      <c r="Z270" s="1073">
        <v>70</v>
      </c>
      <c r="AA270" s="992">
        <v>90</v>
      </c>
      <c r="AB270" s="952"/>
      <c r="AC270" s="613"/>
    </row>
    <row r="271" spans="1:29" ht="14.25" thickBot="1">
      <c r="A271" s="920"/>
      <c r="B271" s="613"/>
      <c r="C271" s="613"/>
      <c r="D271" s="1154"/>
      <c r="E271" s="942"/>
      <c r="F271" s="943" t="s">
        <v>935</v>
      </c>
      <c r="G271" s="1063"/>
      <c r="H271" s="1073">
        <v>290</v>
      </c>
      <c r="I271" s="944"/>
      <c r="J271" s="945"/>
      <c r="K271" s="1150"/>
      <c r="L271" s="942"/>
      <c r="M271" s="946" t="s">
        <v>699</v>
      </c>
      <c r="N271" s="1063"/>
      <c r="O271" s="1073">
        <v>190</v>
      </c>
      <c r="P271" s="947"/>
      <c r="Q271" s="945"/>
      <c r="R271" s="1148"/>
      <c r="S271" s="1010" t="s">
        <v>613</v>
      </c>
      <c r="T271" s="1011">
        <v>90</v>
      </c>
      <c r="U271" s="1012">
        <v>160</v>
      </c>
      <c r="V271" s="1133"/>
      <c r="W271" s="951"/>
      <c r="X271" s="946" t="s">
        <v>700</v>
      </c>
      <c r="Y271" s="1063"/>
      <c r="Z271" s="1073">
        <v>150</v>
      </c>
      <c r="AA271" s="947"/>
      <c r="AB271" s="952"/>
      <c r="AC271" s="613"/>
    </row>
    <row r="272" spans="1:29">
      <c r="A272" s="920"/>
      <c r="B272" s="613"/>
      <c r="C272" s="613"/>
      <c r="D272" s="1154"/>
      <c r="E272" s="954">
        <v>100</v>
      </c>
      <c r="F272" s="955" t="s">
        <v>701</v>
      </c>
      <c r="G272" s="1063"/>
      <c r="H272" s="1073">
        <v>270</v>
      </c>
      <c r="I272" s="944"/>
      <c r="J272" s="945"/>
      <c r="K272" s="1150"/>
      <c r="L272" s="942"/>
      <c r="M272" s="968" t="s">
        <v>702</v>
      </c>
      <c r="N272" s="1063"/>
      <c r="O272" s="1073">
        <v>150</v>
      </c>
      <c r="P272" s="992">
        <v>110</v>
      </c>
      <c r="Q272" s="945"/>
      <c r="V272" s="1133"/>
      <c r="W272" s="951"/>
      <c r="X272" s="977" t="s">
        <v>703</v>
      </c>
      <c r="Y272" s="1063"/>
      <c r="Z272" s="1073">
        <v>95</v>
      </c>
      <c r="AA272" s="971">
        <v>100</v>
      </c>
      <c r="AB272" s="952"/>
      <c r="AC272" s="613"/>
    </row>
    <row r="273" spans="1:29">
      <c r="A273" s="920"/>
      <c r="B273" s="613"/>
      <c r="C273" s="613"/>
      <c r="D273" s="1154"/>
      <c r="E273" s="942"/>
      <c r="F273" s="943" t="s">
        <v>704</v>
      </c>
      <c r="G273" s="1063"/>
      <c r="H273" s="1073">
        <v>280</v>
      </c>
      <c r="I273" s="944"/>
      <c r="J273" s="945"/>
      <c r="K273" s="1150"/>
      <c r="L273" s="942"/>
      <c r="M273" s="977" t="s">
        <v>705</v>
      </c>
      <c r="N273" s="1063"/>
      <c r="O273" s="1073">
        <v>210</v>
      </c>
      <c r="P273" s="971">
        <v>100</v>
      </c>
      <c r="Q273" s="945"/>
      <c r="V273" s="1133"/>
      <c r="W273" s="951"/>
      <c r="X273" s="977" t="s">
        <v>706</v>
      </c>
      <c r="Y273" s="1063"/>
      <c r="Z273" s="1073">
        <v>80</v>
      </c>
      <c r="AA273" s="971">
        <v>75</v>
      </c>
      <c r="AB273" s="952"/>
      <c r="AC273" s="613"/>
    </row>
    <row r="274" spans="1:29">
      <c r="A274" s="920"/>
      <c r="B274" s="613"/>
      <c r="C274" s="613"/>
      <c r="D274" s="1154"/>
      <c r="E274" s="942"/>
      <c r="F274" s="943" t="s">
        <v>707</v>
      </c>
      <c r="G274" s="1063"/>
      <c r="H274" s="1073">
        <v>300</v>
      </c>
      <c r="I274" s="944"/>
      <c r="J274" s="945"/>
      <c r="K274" s="1150"/>
      <c r="L274" s="942"/>
      <c r="M274" s="946" t="s">
        <v>937</v>
      </c>
      <c r="N274" s="1063"/>
      <c r="O274" s="1073">
        <v>270</v>
      </c>
      <c r="P274" s="947"/>
      <c r="Q274" s="945"/>
      <c r="V274" s="1133"/>
      <c r="W274" s="951"/>
      <c r="X274" s="990" t="s">
        <v>708</v>
      </c>
      <c r="Y274" s="1063"/>
      <c r="Z274" s="1073">
        <v>90</v>
      </c>
      <c r="AA274" s="991">
        <v>60</v>
      </c>
      <c r="AB274" s="952"/>
      <c r="AC274" s="613"/>
    </row>
    <row r="275" spans="1:29">
      <c r="A275" s="920"/>
      <c r="B275" s="613"/>
      <c r="C275" s="613"/>
      <c r="D275" s="1154"/>
      <c r="E275" s="942"/>
      <c r="F275" s="943" t="s">
        <v>939</v>
      </c>
      <c r="G275" s="1063"/>
      <c r="H275" s="1073">
        <v>270</v>
      </c>
      <c r="I275" s="944"/>
      <c r="J275" s="945"/>
      <c r="K275" s="1150"/>
      <c r="L275" s="942"/>
      <c r="M275" s="946" t="s">
        <v>709</v>
      </c>
      <c r="N275" s="1063"/>
      <c r="O275" s="1073">
        <v>240</v>
      </c>
      <c r="P275" s="947"/>
      <c r="Q275" s="945"/>
      <c r="V275" s="1133"/>
      <c r="W275" s="951"/>
      <c r="X275" s="946" t="s">
        <v>1004</v>
      </c>
      <c r="Y275" s="1063"/>
      <c r="Z275" s="1073">
        <v>120</v>
      </c>
      <c r="AA275" s="947"/>
      <c r="AB275" s="952"/>
      <c r="AC275" s="613"/>
    </row>
    <row r="276" spans="1:29">
      <c r="A276" s="920"/>
      <c r="B276" s="613"/>
      <c r="C276" s="613"/>
      <c r="D276" s="1154"/>
      <c r="E276" s="942"/>
      <c r="F276" s="943" t="s">
        <v>710</v>
      </c>
      <c r="G276" s="1063"/>
      <c r="H276" s="1073">
        <v>250</v>
      </c>
      <c r="I276" s="944"/>
      <c r="J276" s="945"/>
      <c r="K276" s="1150"/>
      <c r="L276" s="942"/>
      <c r="M276" s="990" t="s">
        <v>711</v>
      </c>
      <c r="N276" s="1063"/>
      <c r="O276" s="1073">
        <v>160</v>
      </c>
      <c r="P276" s="991">
        <v>120</v>
      </c>
      <c r="Q276" s="945"/>
      <c r="V276" s="1133"/>
      <c r="W276" s="951"/>
      <c r="X276" s="946" t="s">
        <v>712</v>
      </c>
      <c r="Y276" s="1063"/>
      <c r="Z276" s="1073">
        <v>190</v>
      </c>
      <c r="AA276" s="947"/>
      <c r="AB276" s="952"/>
      <c r="AC276" s="613"/>
    </row>
    <row r="277" spans="1:29">
      <c r="A277" s="920"/>
      <c r="B277" s="613"/>
      <c r="C277" s="613"/>
      <c r="D277" s="1154"/>
      <c r="E277" s="942"/>
      <c r="F277" s="943" t="s">
        <v>713</v>
      </c>
      <c r="G277" s="1063"/>
      <c r="H277" s="1073">
        <v>220</v>
      </c>
      <c r="I277" s="944"/>
      <c r="J277" s="945"/>
      <c r="K277" s="1150"/>
      <c r="L277" s="942"/>
      <c r="M277" s="977" t="s">
        <v>714</v>
      </c>
      <c r="N277" s="1063"/>
      <c r="O277" s="1073">
        <v>180</v>
      </c>
      <c r="P277" s="971">
        <v>105</v>
      </c>
      <c r="Q277" s="945"/>
      <c r="V277" s="1133"/>
      <c r="W277" s="951"/>
      <c r="X277" s="946" t="s">
        <v>715</v>
      </c>
      <c r="Y277" s="1063"/>
      <c r="Z277" s="1073">
        <v>160</v>
      </c>
      <c r="AA277" s="947"/>
      <c r="AB277" s="952"/>
      <c r="AC277" s="613"/>
    </row>
    <row r="278" spans="1:29">
      <c r="A278" s="920"/>
      <c r="B278" s="613"/>
      <c r="C278" s="613"/>
      <c r="D278" s="1154"/>
      <c r="E278" s="942"/>
      <c r="F278" s="943" t="s">
        <v>716</v>
      </c>
      <c r="G278" s="1063"/>
      <c r="H278" s="1073">
        <v>375</v>
      </c>
      <c r="I278" s="944"/>
      <c r="J278" s="945"/>
      <c r="K278" s="1150"/>
      <c r="L278" s="942"/>
      <c r="M278" s="946" t="s">
        <v>717</v>
      </c>
      <c r="N278" s="1063"/>
      <c r="O278" s="1073">
        <v>260</v>
      </c>
      <c r="P278" s="947"/>
      <c r="Q278" s="945"/>
      <c r="V278" s="1133"/>
      <c r="W278" s="951"/>
      <c r="X278" s="946" t="s">
        <v>718</v>
      </c>
      <c r="Y278" s="1063"/>
      <c r="Z278" s="1073">
        <v>155</v>
      </c>
      <c r="AA278" s="947"/>
      <c r="AB278" s="952"/>
      <c r="AC278" s="613"/>
    </row>
    <row r="279" spans="1:29">
      <c r="A279" s="920"/>
      <c r="B279" s="613"/>
      <c r="C279" s="613"/>
      <c r="D279" s="1154"/>
      <c r="E279" s="942"/>
      <c r="F279" s="956" t="s">
        <v>719</v>
      </c>
      <c r="G279" s="1063"/>
      <c r="H279" s="1073"/>
      <c r="I279" s="985">
        <v>380</v>
      </c>
      <c r="J279" s="945"/>
      <c r="K279" s="1150"/>
      <c r="L279" s="942"/>
      <c r="M279" s="946" t="s">
        <v>720</v>
      </c>
      <c r="N279" s="1063"/>
      <c r="O279" s="1073">
        <v>300</v>
      </c>
      <c r="P279" s="947"/>
      <c r="Q279" s="945"/>
      <c r="V279" s="1133"/>
      <c r="W279" s="951"/>
      <c r="X279" s="946" t="s">
        <v>721</v>
      </c>
      <c r="Y279" s="1063"/>
      <c r="Z279" s="1073">
        <v>205</v>
      </c>
      <c r="AA279" s="947"/>
      <c r="AB279" s="952"/>
      <c r="AC279" s="613"/>
    </row>
    <row r="280" spans="1:29">
      <c r="A280" s="920"/>
      <c r="B280" s="613"/>
      <c r="C280" s="613"/>
      <c r="D280" s="1154"/>
      <c r="E280" s="942"/>
      <c r="F280" s="1002" t="s">
        <v>722</v>
      </c>
      <c r="G280" s="1063"/>
      <c r="H280" s="1073">
        <v>280</v>
      </c>
      <c r="I280" s="991">
        <v>80</v>
      </c>
      <c r="J280" s="945"/>
      <c r="K280" s="1151"/>
      <c r="L280" s="973"/>
      <c r="M280" s="979" t="s">
        <v>596</v>
      </c>
      <c r="N280" s="1068"/>
      <c r="O280" s="1078"/>
      <c r="P280" s="1013">
        <v>180</v>
      </c>
      <c r="Q280" s="1014">
        <v>180</v>
      </c>
      <c r="V280" s="1133"/>
      <c r="W280" s="951"/>
      <c r="X280" s="946" t="s">
        <v>723</v>
      </c>
      <c r="Y280" s="1063"/>
      <c r="Z280" s="1073">
        <v>150</v>
      </c>
      <c r="AA280" s="947"/>
      <c r="AB280" s="952"/>
      <c r="AC280" s="613"/>
    </row>
    <row r="281" spans="1:29">
      <c r="A281" s="920"/>
      <c r="B281" s="613"/>
      <c r="C281" s="613"/>
      <c r="D281" s="1154"/>
      <c r="E281" s="942"/>
      <c r="F281" s="997" t="s">
        <v>724</v>
      </c>
      <c r="G281" s="1063"/>
      <c r="H281" s="1073">
        <v>210</v>
      </c>
      <c r="I281" s="971">
        <v>80</v>
      </c>
      <c r="J281" s="945"/>
      <c r="K281" s="1153" t="s">
        <v>725</v>
      </c>
      <c r="L281" s="931"/>
      <c r="M281" s="932" t="s">
        <v>942</v>
      </c>
      <c r="N281" s="1067"/>
      <c r="O281" s="1077">
        <v>325</v>
      </c>
      <c r="P281" s="933"/>
      <c r="Q281" s="934"/>
      <c r="V281" s="1133"/>
      <c r="W281" s="951"/>
      <c r="X281" s="984" t="s">
        <v>726</v>
      </c>
      <c r="Y281" s="1063"/>
      <c r="Z281" s="1073">
        <v>50</v>
      </c>
      <c r="AA281" s="985">
        <v>90</v>
      </c>
      <c r="AB281" s="952"/>
      <c r="AC281" s="613"/>
    </row>
    <row r="282" spans="1:29">
      <c r="A282" s="920"/>
      <c r="B282" s="613"/>
      <c r="C282" s="613"/>
      <c r="D282" s="1154"/>
      <c r="E282" s="942"/>
      <c r="F282" s="997" t="s">
        <v>727</v>
      </c>
      <c r="G282" s="1063"/>
      <c r="H282" s="1073">
        <v>200</v>
      </c>
      <c r="I282" s="971">
        <v>80</v>
      </c>
      <c r="J282" s="945"/>
      <c r="K282" s="1154"/>
      <c r="L282" s="942"/>
      <c r="M282" s="946" t="s">
        <v>943</v>
      </c>
      <c r="N282" s="1063"/>
      <c r="O282" s="1073">
        <v>330</v>
      </c>
      <c r="P282" s="947"/>
      <c r="Q282" s="945"/>
      <c r="V282" s="1133"/>
      <c r="W282" s="951"/>
      <c r="X282" s="946" t="s">
        <v>728</v>
      </c>
      <c r="Y282" s="1063"/>
      <c r="Z282" s="1073">
        <v>160</v>
      </c>
      <c r="AA282" s="947"/>
      <c r="AB282" s="952"/>
      <c r="AC282" s="613"/>
    </row>
    <row r="283" spans="1:29">
      <c r="A283" s="920"/>
      <c r="B283" s="613"/>
      <c r="C283" s="613"/>
      <c r="D283" s="1154"/>
      <c r="E283" s="942"/>
      <c r="F283" s="956" t="s">
        <v>729</v>
      </c>
      <c r="G283" s="1063"/>
      <c r="H283" s="1073">
        <v>185</v>
      </c>
      <c r="I283" s="985">
        <v>150</v>
      </c>
      <c r="J283" s="945"/>
      <c r="K283" s="1154"/>
      <c r="L283" s="942"/>
      <c r="M283" s="946" t="s">
        <v>944</v>
      </c>
      <c r="N283" s="1063"/>
      <c r="O283" s="1073">
        <v>350</v>
      </c>
      <c r="P283" s="947"/>
      <c r="Q283" s="945"/>
      <c r="V283" s="1133"/>
      <c r="W283" s="951"/>
      <c r="X283" s="984" t="s">
        <v>730</v>
      </c>
      <c r="Y283" s="1063"/>
      <c r="Z283" s="1073">
        <v>90</v>
      </c>
      <c r="AA283" s="985">
        <v>110</v>
      </c>
      <c r="AB283" s="952"/>
      <c r="AC283" s="613"/>
    </row>
    <row r="284" spans="1:29">
      <c r="A284" s="920"/>
      <c r="B284" s="613"/>
      <c r="C284" s="613"/>
      <c r="D284" s="1154"/>
      <c r="E284" s="942"/>
      <c r="F284" s="1015" t="s">
        <v>945</v>
      </c>
      <c r="G284" s="1063"/>
      <c r="H284" s="1073">
        <v>280</v>
      </c>
      <c r="I284" s="944"/>
      <c r="J284" s="945"/>
      <c r="K284" s="1154"/>
      <c r="L284" s="942"/>
      <c r="M284" s="946" t="s">
        <v>731</v>
      </c>
      <c r="N284" s="1063"/>
      <c r="O284" s="1073">
        <v>410</v>
      </c>
      <c r="P284" s="947"/>
      <c r="Q284" s="945"/>
      <c r="V284" s="1133"/>
      <c r="W284" s="951"/>
      <c r="X284" s="946" t="s">
        <v>732</v>
      </c>
      <c r="Y284" s="1063"/>
      <c r="Z284" s="1073">
        <v>200</v>
      </c>
      <c r="AA284" s="947"/>
      <c r="AB284" s="952"/>
      <c r="AC284" s="613"/>
    </row>
    <row r="285" spans="1:29">
      <c r="A285" s="920"/>
      <c r="B285" s="613"/>
      <c r="C285" s="613"/>
      <c r="D285" s="1154"/>
      <c r="E285" s="942"/>
      <c r="F285" s="943" t="s">
        <v>733</v>
      </c>
      <c r="G285" s="1063"/>
      <c r="H285" s="1073">
        <v>340</v>
      </c>
      <c r="I285" s="944"/>
      <c r="J285" s="945"/>
      <c r="K285" s="1154"/>
      <c r="L285" s="942"/>
      <c r="M285" s="946" t="s">
        <v>734</v>
      </c>
      <c r="N285" s="1063"/>
      <c r="O285" s="1073">
        <v>350</v>
      </c>
      <c r="P285" s="947"/>
      <c r="Q285" s="945"/>
      <c r="V285" s="1133"/>
      <c r="W285" s="951"/>
      <c r="X285" s="946" t="s">
        <v>735</v>
      </c>
      <c r="Y285" s="1063"/>
      <c r="Z285" s="1073">
        <v>210</v>
      </c>
      <c r="AA285" s="947"/>
      <c r="AB285" s="952"/>
      <c r="AC285" s="613"/>
    </row>
    <row r="286" spans="1:29">
      <c r="A286" s="920"/>
      <c r="B286" s="613"/>
      <c r="C286" s="613"/>
      <c r="D286" s="1154"/>
      <c r="E286" s="942"/>
      <c r="F286" s="943" t="s">
        <v>736</v>
      </c>
      <c r="G286" s="1063"/>
      <c r="H286" s="1073">
        <v>220</v>
      </c>
      <c r="I286" s="944"/>
      <c r="J286" s="945"/>
      <c r="K286" s="1154"/>
      <c r="L286" s="942"/>
      <c r="M286" s="956" t="s">
        <v>737</v>
      </c>
      <c r="N286" s="1063"/>
      <c r="O286" s="1073">
        <v>250</v>
      </c>
      <c r="P286" s="985">
        <v>120</v>
      </c>
      <c r="Q286" s="945"/>
      <c r="V286" s="1133"/>
      <c r="W286" s="951"/>
      <c r="X286" s="946" t="s">
        <v>738</v>
      </c>
      <c r="Y286" s="1063"/>
      <c r="Z286" s="1073">
        <v>200</v>
      </c>
      <c r="AA286" s="947"/>
      <c r="AB286" s="952"/>
      <c r="AC286" s="613"/>
    </row>
    <row r="287" spans="1:29">
      <c r="A287" s="920"/>
      <c r="B287" s="613"/>
      <c r="C287" s="613"/>
      <c r="D287" s="1154"/>
      <c r="E287" s="942"/>
      <c r="F287" s="1016" t="s">
        <v>1005</v>
      </c>
      <c r="G287" s="1063"/>
      <c r="H287" s="1073">
        <v>290</v>
      </c>
      <c r="I287" s="944"/>
      <c r="J287" s="945"/>
      <c r="K287" s="1154"/>
      <c r="L287" s="942"/>
      <c r="M287" s="946" t="s">
        <v>740</v>
      </c>
      <c r="N287" s="1063"/>
      <c r="O287" s="1073">
        <v>350</v>
      </c>
      <c r="P287" s="947"/>
      <c r="Q287" s="945"/>
      <c r="V287" s="1133"/>
      <c r="W287" s="951"/>
      <c r="X287" s="946" t="s">
        <v>741</v>
      </c>
      <c r="Y287" s="1063"/>
      <c r="Z287" s="1073">
        <v>120</v>
      </c>
      <c r="AA287" s="947"/>
      <c r="AB287" s="952"/>
      <c r="AC287" s="613"/>
    </row>
    <row r="288" spans="1:29">
      <c r="A288" s="920"/>
      <c r="B288" s="613"/>
      <c r="C288" s="613"/>
      <c r="D288" s="1154"/>
      <c r="E288" s="942"/>
      <c r="F288" s="956" t="s">
        <v>946</v>
      </c>
      <c r="G288" s="1063"/>
      <c r="H288" s="1073">
        <v>232</v>
      </c>
      <c r="I288" s="985">
        <v>50</v>
      </c>
      <c r="J288" s="1017">
        <v>50</v>
      </c>
      <c r="K288" s="1154"/>
      <c r="L288" s="942"/>
      <c r="M288" s="946" t="s">
        <v>742</v>
      </c>
      <c r="N288" s="1063"/>
      <c r="O288" s="1073">
        <v>360</v>
      </c>
      <c r="P288" s="947"/>
      <c r="Q288" s="945"/>
      <c r="V288" s="1133"/>
      <c r="W288" s="951"/>
      <c r="X288" s="946" t="s">
        <v>743</v>
      </c>
      <c r="Y288" s="1063"/>
      <c r="Z288" s="1073">
        <v>190</v>
      </c>
      <c r="AA288" s="947"/>
      <c r="AB288" s="952"/>
      <c r="AC288" s="613"/>
    </row>
    <row r="289" spans="1:29">
      <c r="A289" s="920"/>
      <c r="B289" s="613"/>
      <c r="C289" s="613"/>
      <c r="D289" s="1154"/>
      <c r="E289" s="942"/>
      <c r="F289" s="943" t="s">
        <v>744</v>
      </c>
      <c r="G289" s="1063"/>
      <c r="H289" s="1073">
        <v>230</v>
      </c>
      <c r="I289" s="944"/>
      <c r="J289" s="945"/>
      <c r="K289" s="1154"/>
      <c r="L289" s="942"/>
      <c r="M289" s="946" t="s">
        <v>745</v>
      </c>
      <c r="N289" s="1063"/>
      <c r="O289" s="1073">
        <v>380</v>
      </c>
      <c r="P289" s="947"/>
      <c r="Q289" s="945"/>
      <c r="V289" s="1133"/>
      <c r="W289" s="954">
        <v>60</v>
      </c>
      <c r="X289" s="955" t="s">
        <v>746</v>
      </c>
      <c r="Y289" s="1063"/>
      <c r="Z289" s="1073">
        <v>180</v>
      </c>
      <c r="AA289" s="947"/>
      <c r="AB289" s="952"/>
      <c r="AC289" s="613"/>
    </row>
    <row r="290" spans="1:29">
      <c r="A290" s="920"/>
      <c r="B290" s="613"/>
      <c r="C290" s="613"/>
      <c r="D290" s="1155"/>
      <c r="E290" s="1004"/>
      <c r="F290" s="1018" t="s">
        <v>747</v>
      </c>
      <c r="G290" s="1066"/>
      <c r="H290" s="1076">
        <v>180</v>
      </c>
      <c r="I290" s="1019">
        <v>90</v>
      </c>
      <c r="J290" s="1020"/>
      <c r="K290" s="1154"/>
      <c r="L290" s="942"/>
      <c r="M290" s="946" t="s">
        <v>748</v>
      </c>
      <c r="N290" s="1063"/>
      <c r="O290" s="1073">
        <v>330</v>
      </c>
      <c r="P290" s="947"/>
      <c r="Q290" s="945"/>
      <c r="V290" s="1133"/>
      <c r="W290" s="951"/>
      <c r="X290" s="946" t="s">
        <v>749</v>
      </c>
      <c r="Y290" s="1063"/>
      <c r="Z290" s="1073">
        <v>140</v>
      </c>
      <c r="AA290" s="947"/>
      <c r="AB290" s="952"/>
      <c r="AC290" s="613"/>
    </row>
    <row r="291" spans="1:29">
      <c r="A291" s="920"/>
      <c r="B291" s="613"/>
      <c r="C291" s="613"/>
      <c r="D291" s="1126" t="s">
        <v>750</v>
      </c>
      <c r="E291" s="973"/>
      <c r="F291" s="1005" t="s">
        <v>947</v>
      </c>
      <c r="G291" s="1068"/>
      <c r="H291" s="1078">
        <v>360</v>
      </c>
      <c r="I291" s="1021"/>
      <c r="J291" s="983"/>
      <c r="K291" s="1154"/>
      <c r="L291" s="942"/>
      <c r="M291" s="990" t="s">
        <v>751</v>
      </c>
      <c r="N291" s="1063"/>
      <c r="O291" s="1073">
        <v>320</v>
      </c>
      <c r="P291" s="991">
        <v>145</v>
      </c>
      <c r="Q291" s="945"/>
      <c r="V291" s="1133"/>
      <c r="W291" s="951"/>
      <c r="X291" s="946" t="s">
        <v>752</v>
      </c>
      <c r="Y291" s="1063"/>
      <c r="Z291" s="1073">
        <v>150</v>
      </c>
      <c r="AA291" s="947"/>
      <c r="AB291" s="952"/>
      <c r="AC291" s="613"/>
    </row>
    <row r="292" spans="1:29">
      <c r="A292" s="920"/>
      <c r="B292" s="613"/>
      <c r="C292" s="613"/>
      <c r="D292" s="1127"/>
      <c r="E292" s="942"/>
      <c r="F292" s="943" t="s">
        <v>948</v>
      </c>
      <c r="G292" s="1063"/>
      <c r="H292" s="1073">
        <v>400</v>
      </c>
      <c r="I292" s="944"/>
      <c r="J292" s="945"/>
      <c r="K292" s="1154"/>
      <c r="L292" s="942"/>
      <c r="M292" s="968" t="s">
        <v>753</v>
      </c>
      <c r="N292" s="1063"/>
      <c r="O292" s="1073">
        <v>310</v>
      </c>
      <c r="P292" s="992">
        <v>210</v>
      </c>
      <c r="Q292" s="945"/>
      <c r="V292" s="1133"/>
      <c r="W292" s="951"/>
      <c r="X292" s="984" t="s">
        <v>754</v>
      </c>
      <c r="Y292" s="1063"/>
      <c r="Z292" s="1073">
        <v>80</v>
      </c>
      <c r="AA292" s="985">
        <v>80</v>
      </c>
      <c r="AB292" s="952"/>
      <c r="AC292" s="613"/>
    </row>
    <row r="293" spans="1:29">
      <c r="A293" s="920"/>
      <c r="B293" s="613"/>
      <c r="C293" s="613"/>
      <c r="D293" s="1127"/>
      <c r="E293" s="942"/>
      <c r="F293" s="943" t="s">
        <v>755</v>
      </c>
      <c r="G293" s="1063"/>
      <c r="H293" s="1073">
        <v>350</v>
      </c>
      <c r="I293" s="944"/>
      <c r="J293" s="945"/>
      <c r="K293" s="1154"/>
      <c r="L293" s="942"/>
      <c r="M293" s="946" t="s">
        <v>756</v>
      </c>
      <c r="N293" s="1063"/>
      <c r="O293" s="1073">
        <v>280</v>
      </c>
      <c r="P293" s="947"/>
      <c r="Q293" s="945"/>
      <c r="V293" s="1133"/>
      <c r="W293" s="951"/>
      <c r="X293" s="990" t="s">
        <v>757</v>
      </c>
      <c r="Y293" s="1063"/>
      <c r="Z293" s="1073">
        <v>60</v>
      </c>
      <c r="AA293" s="985">
        <v>60</v>
      </c>
      <c r="AB293" s="1022">
        <v>80</v>
      </c>
      <c r="AC293" s="613"/>
    </row>
    <row r="294" spans="1:29">
      <c r="A294" s="920"/>
      <c r="B294" s="613"/>
      <c r="C294" s="613"/>
      <c r="D294" s="1127"/>
      <c r="E294" s="942"/>
      <c r="F294" s="943" t="s">
        <v>758</v>
      </c>
      <c r="G294" s="1063"/>
      <c r="H294" s="1073">
        <v>330</v>
      </c>
      <c r="I294" s="944"/>
      <c r="J294" s="945"/>
      <c r="K294" s="1155"/>
      <c r="L294" s="1023"/>
      <c r="M294" s="974" t="s">
        <v>759</v>
      </c>
      <c r="N294" s="1069"/>
      <c r="O294" s="1079">
        <v>330</v>
      </c>
      <c r="P294" s="975"/>
      <c r="Q294" s="976"/>
      <c r="V294" s="1134"/>
      <c r="W294" s="1024"/>
      <c r="X294" s="993" t="s">
        <v>760</v>
      </c>
      <c r="Y294" s="1064"/>
      <c r="Z294" s="1074">
        <v>140</v>
      </c>
      <c r="AA294" s="1025"/>
      <c r="AB294" s="1026"/>
      <c r="AC294" s="613"/>
    </row>
    <row r="295" spans="1:29">
      <c r="A295" s="920"/>
      <c r="B295" s="613"/>
      <c r="C295" s="613"/>
      <c r="D295" s="1127"/>
      <c r="E295" s="942"/>
      <c r="F295" s="1002" t="s">
        <v>761</v>
      </c>
      <c r="G295" s="1063"/>
      <c r="H295" s="1073">
        <v>280</v>
      </c>
      <c r="I295" s="991">
        <v>138</v>
      </c>
      <c r="J295" s="945"/>
      <c r="K295" s="1153" t="s">
        <v>762</v>
      </c>
      <c r="L295" s="973"/>
      <c r="M295" s="939" t="s">
        <v>763</v>
      </c>
      <c r="N295" s="1068"/>
      <c r="O295" s="1078">
        <v>280</v>
      </c>
      <c r="P295" s="982"/>
      <c r="Q295" s="983"/>
      <c r="V295" s="1143" t="s">
        <v>764</v>
      </c>
      <c r="W295" s="1027"/>
      <c r="X295" s="939" t="s">
        <v>765</v>
      </c>
      <c r="Y295" s="1068"/>
      <c r="Z295" s="1078">
        <v>280</v>
      </c>
      <c r="AA295" s="982"/>
      <c r="AB295" s="1028"/>
      <c r="AC295" s="613"/>
    </row>
    <row r="296" spans="1:29">
      <c r="A296" s="920"/>
      <c r="B296" s="613"/>
      <c r="C296" s="613"/>
      <c r="D296" s="1127"/>
      <c r="E296" s="942"/>
      <c r="F296" s="1002" t="s">
        <v>766</v>
      </c>
      <c r="G296" s="1063"/>
      <c r="H296" s="1073">
        <v>350</v>
      </c>
      <c r="I296" s="991">
        <v>170</v>
      </c>
      <c r="J296" s="945"/>
      <c r="K296" s="1154"/>
      <c r="L296" s="942"/>
      <c r="M296" s="968" t="s">
        <v>767</v>
      </c>
      <c r="N296" s="1063"/>
      <c r="O296" s="1073">
        <v>160</v>
      </c>
      <c r="P296" s="992">
        <v>105</v>
      </c>
      <c r="Q296" s="952"/>
      <c r="V296" s="1144"/>
      <c r="W296" s="951"/>
      <c r="X296" s="946" t="s">
        <v>949</v>
      </c>
      <c r="Y296" s="1063"/>
      <c r="Z296" s="1073">
        <v>300</v>
      </c>
      <c r="AA296" s="947"/>
      <c r="AB296" s="952"/>
      <c r="AC296" s="613"/>
    </row>
    <row r="297" spans="1:29">
      <c r="A297" s="920"/>
      <c r="B297" s="613"/>
      <c r="C297" s="613"/>
      <c r="D297" s="1127"/>
      <c r="E297" s="942"/>
      <c r="F297" s="1015" t="s">
        <v>768</v>
      </c>
      <c r="G297" s="1063"/>
      <c r="H297" s="1073">
        <v>460</v>
      </c>
      <c r="I297" s="944"/>
      <c r="J297" s="945"/>
      <c r="K297" s="1154"/>
      <c r="L297" s="942"/>
      <c r="M297" s="946" t="s">
        <v>769</v>
      </c>
      <c r="N297" s="1063"/>
      <c r="O297" s="1073">
        <v>270</v>
      </c>
      <c r="P297" s="944"/>
      <c r="Q297" s="945"/>
      <c r="V297" s="1144"/>
      <c r="W297" s="951"/>
      <c r="X297" s="946" t="s">
        <v>770</v>
      </c>
      <c r="Y297" s="1063"/>
      <c r="Z297" s="1073">
        <v>320</v>
      </c>
      <c r="AA297" s="947"/>
      <c r="AB297" s="952"/>
      <c r="AC297" s="613"/>
    </row>
    <row r="298" spans="1:29">
      <c r="A298" s="920"/>
      <c r="B298" s="613"/>
      <c r="C298" s="613"/>
      <c r="D298" s="1127"/>
      <c r="E298" s="942"/>
      <c r="F298" s="943" t="s">
        <v>771</v>
      </c>
      <c r="G298" s="1063"/>
      <c r="H298" s="1073">
        <v>390</v>
      </c>
      <c r="I298" s="944"/>
      <c r="J298" s="945"/>
      <c r="K298" s="1154"/>
      <c r="L298" s="954">
        <v>160</v>
      </c>
      <c r="M298" s="955" t="s">
        <v>772</v>
      </c>
      <c r="N298" s="1063"/>
      <c r="O298" s="1073">
        <v>280</v>
      </c>
      <c r="P298" s="944"/>
      <c r="Q298" s="945"/>
      <c r="V298" s="1144"/>
      <c r="W298" s="951"/>
      <c r="X298" s="946" t="s">
        <v>773</v>
      </c>
      <c r="Y298" s="1063"/>
      <c r="Z298" s="1073">
        <v>300</v>
      </c>
      <c r="AA298" s="947"/>
      <c r="AB298" s="952"/>
      <c r="AC298" s="613"/>
    </row>
    <row r="299" spans="1:29">
      <c r="A299" s="920"/>
      <c r="B299" s="613"/>
      <c r="C299" s="613"/>
      <c r="D299" s="1127"/>
      <c r="E299" s="942"/>
      <c r="F299" s="943" t="s">
        <v>774</v>
      </c>
      <c r="G299" s="1063"/>
      <c r="H299" s="1073">
        <v>355</v>
      </c>
      <c r="I299" s="944"/>
      <c r="J299" s="945"/>
      <c r="K299" s="1154"/>
      <c r="L299" s="942"/>
      <c r="M299" s="956" t="s">
        <v>775</v>
      </c>
      <c r="N299" s="1063"/>
      <c r="O299" s="1073">
        <v>200</v>
      </c>
      <c r="P299" s="985">
        <v>150</v>
      </c>
      <c r="Q299" s="945"/>
      <c r="V299" s="1144"/>
      <c r="W299" s="951"/>
      <c r="X299" s="990" t="s">
        <v>776</v>
      </c>
      <c r="Y299" s="1063"/>
      <c r="Z299" s="1073">
        <v>190</v>
      </c>
      <c r="AA299" s="991">
        <v>50</v>
      </c>
      <c r="AB299" s="952"/>
      <c r="AC299" s="613"/>
    </row>
    <row r="300" spans="1:29">
      <c r="A300" s="920"/>
      <c r="B300" s="613"/>
      <c r="C300" s="613"/>
      <c r="D300" s="1127"/>
      <c r="E300" s="942"/>
      <c r="F300" s="943" t="s">
        <v>777</v>
      </c>
      <c r="G300" s="1063"/>
      <c r="H300" s="1073">
        <v>450</v>
      </c>
      <c r="I300" s="944"/>
      <c r="J300" s="945"/>
      <c r="K300" s="1154"/>
      <c r="L300" s="942"/>
      <c r="M300" s="968" t="s">
        <v>778</v>
      </c>
      <c r="N300" s="1063"/>
      <c r="O300" s="1073">
        <v>173</v>
      </c>
      <c r="P300" s="992">
        <v>100</v>
      </c>
      <c r="Q300" s="945"/>
      <c r="V300" s="1144"/>
      <c r="W300" s="951"/>
      <c r="X300" s="946" t="s">
        <v>779</v>
      </c>
      <c r="Y300" s="1063"/>
      <c r="Z300" s="1073">
        <v>270</v>
      </c>
      <c r="AA300" s="947"/>
      <c r="AB300" s="952"/>
      <c r="AC300" s="613"/>
    </row>
    <row r="301" spans="1:29">
      <c r="A301" s="920"/>
      <c r="B301" s="613"/>
      <c r="C301" s="613"/>
      <c r="D301" s="1127"/>
      <c r="E301" s="942"/>
      <c r="F301" s="972" t="s">
        <v>780</v>
      </c>
      <c r="G301" s="1063"/>
      <c r="H301" s="1073">
        <v>370</v>
      </c>
      <c r="I301" s="992">
        <v>130</v>
      </c>
      <c r="J301" s="945"/>
      <c r="K301" s="1154"/>
      <c r="L301" s="942"/>
      <c r="M301" s="946" t="s">
        <v>950</v>
      </c>
      <c r="N301" s="1063"/>
      <c r="O301" s="1073">
        <v>325</v>
      </c>
      <c r="P301" s="944"/>
      <c r="Q301" s="945"/>
      <c r="V301" s="1144"/>
      <c r="W301" s="951"/>
      <c r="X301" s="946" t="s">
        <v>781</v>
      </c>
      <c r="Y301" s="1063"/>
      <c r="Z301" s="1073">
        <v>270</v>
      </c>
      <c r="AA301" s="947"/>
      <c r="AB301" s="952"/>
      <c r="AC301" s="613"/>
    </row>
    <row r="302" spans="1:29">
      <c r="A302" s="920"/>
      <c r="B302" s="613"/>
      <c r="C302" s="613"/>
      <c r="D302" s="1127"/>
      <c r="E302" s="942"/>
      <c r="F302" s="943" t="s">
        <v>782</v>
      </c>
      <c r="G302" s="1063"/>
      <c r="H302" s="1073">
        <v>430</v>
      </c>
      <c r="I302" s="944"/>
      <c r="J302" s="945"/>
      <c r="K302" s="1155"/>
      <c r="L302" s="973"/>
      <c r="M302" s="1029" t="s">
        <v>783</v>
      </c>
      <c r="N302" s="1069"/>
      <c r="O302" s="1079">
        <v>260</v>
      </c>
      <c r="P302" s="1030">
        <v>200</v>
      </c>
      <c r="Q302" s="976"/>
      <c r="V302" s="1144"/>
      <c r="W302" s="951"/>
      <c r="X302" s="977" t="s">
        <v>784</v>
      </c>
      <c r="Y302" s="1063"/>
      <c r="Z302" s="1073">
        <v>250</v>
      </c>
      <c r="AA302" s="971">
        <v>80</v>
      </c>
      <c r="AB302" s="952"/>
      <c r="AC302" s="613"/>
    </row>
    <row r="303" spans="1:29">
      <c r="A303" s="920"/>
      <c r="B303" s="613"/>
      <c r="C303" s="613"/>
      <c r="D303" s="1127"/>
      <c r="E303" s="1031"/>
      <c r="F303" s="956" t="s">
        <v>785</v>
      </c>
      <c r="G303" s="1063"/>
      <c r="H303" s="1073">
        <v>350</v>
      </c>
      <c r="I303" s="985">
        <v>170</v>
      </c>
      <c r="J303" s="945"/>
      <c r="K303" s="1158" t="s">
        <v>786</v>
      </c>
      <c r="L303" s="931"/>
      <c r="M303" s="1032" t="s">
        <v>952</v>
      </c>
      <c r="N303" s="1067"/>
      <c r="O303" s="1077">
        <v>230</v>
      </c>
      <c r="P303" s="1033">
        <v>100</v>
      </c>
      <c r="Q303" s="934"/>
      <c r="V303" s="1144"/>
      <c r="W303" s="951"/>
      <c r="X303" s="946" t="s">
        <v>787</v>
      </c>
      <c r="Y303" s="1063"/>
      <c r="Z303" s="1073">
        <v>380</v>
      </c>
      <c r="AA303" s="947"/>
      <c r="AB303" s="952"/>
      <c r="AC303" s="613"/>
    </row>
    <row r="304" spans="1:29">
      <c r="A304" s="920"/>
      <c r="B304" s="613"/>
      <c r="C304" s="613"/>
      <c r="D304" s="1156"/>
      <c r="E304" s="1034">
        <v>140</v>
      </c>
      <c r="F304" s="979" t="s">
        <v>788</v>
      </c>
      <c r="G304" s="1069"/>
      <c r="H304" s="1079">
        <v>300</v>
      </c>
      <c r="I304" s="1094">
        <v>80</v>
      </c>
      <c r="J304" s="976"/>
      <c r="K304" s="1159"/>
      <c r="L304" s="942"/>
      <c r="M304" s="977" t="s">
        <v>954</v>
      </c>
      <c r="N304" s="1063"/>
      <c r="O304" s="1073">
        <v>270</v>
      </c>
      <c r="P304" s="971">
        <v>80</v>
      </c>
      <c r="Q304" s="945"/>
      <c r="V304" s="1144"/>
      <c r="W304" s="951"/>
      <c r="X304" s="946" t="s">
        <v>789</v>
      </c>
      <c r="Y304" s="1063"/>
      <c r="Z304" s="1073">
        <v>260</v>
      </c>
      <c r="AA304" s="947"/>
      <c r="AB304" s="952"/>
      <c r="AC304" s="613"/>
    </row>
    <row r="305" spans="1:29">
      <c r="A305" s="920"/>
      <c r="B305" s="613"/>
      <c r="C305" s="613"/>
      <c r="D305" s="1123" t="s">
        <v>790</v>
      </c>
      <c r="E305" s="1037">
        <v>80</v>
      </c>
      <c r="F305" s="1038" t="s">
        <v>956</v>
      </c>
      <c r="G305" s="1067"/>
      <c r="H305" s="1077">
        <v>240</v>
      </c>
      <c r="I305" s="1009"/>
      <c r="J305" s="934"/>
      <c r="K305" s="1159"/>
      <c r="L305" s="942"/>
      <c r="M305" s="946" t="s">
        <v>958</v>
      </c>
      <c r="N305" s="1063"/>
      <c r="O305" s="1073">
        <v>340</v>
      </c>
      <c r="P305" s="944"/>
      <c r="Q305" s="945"/>
      <c r="V305" s="1144"/>
      <c r="W305" s="951"/>
      <c r="X305" s="946" t="s">
        <v>791</v>
      </c>
      <c r="Y305" s="1063"/>
      <c r="Z305" s="1073">
        <v>300</v>
      </c>
      <c r="AA305" s="947"/>
      <c r="AB305" s="952"/>
      <c r="AC305" s="613"/>
    </row>
    <row r="306" spans="1:29">
      <c r="A306" s="920"/>
      <c r="B306" s="613"/>
      <c r="C306" s="613"/>
      <c r="D306" s="1124"/>
      <c r="E306" s="942"/>
      <c r="F306" s="943" t="s">
        <v>960</v>
      </c>
      <c r="G306" s="1063"/>
      <c r="H306" s="1073">
        <v>200</v>
      </c>
      <c r="I306" s="944"/>
      <c r="J306" s="945"/>
      <c r="K306" s="1159"/>
      <c r="L306" s="1039">
        <v>100</v>
      </c>
      <c r="M306" s="955" t="s">
        <v>962</v>
      </c>
      <c r="N306" s="1068"/>
      <c r="O306" s="1078">
        <v>310</v>
      </c>
      <c r="P306" s="1021"/>
      <c r="Q306" s="983"/>
      <c r="V306" s="1144"/>
      <c r="W306" s="951"/>
      <c r="X306" s="946" t="s">
        <v>792</v>
      </c>
      <c r="Y306" s="1063"/>
      <c r="Z306" s="1073">
        <v>300</v>
      </c>
      <c r="AA306" s="947"/>
      <c r="AB306" s="952"/>
      <c r="AC306" s="613"/>
    </row>
    <row r="307" spans="1:29">
      <c r="A307" s="920"/>
      <c r="B307" s="613"/>
      <c r="C307" s="613"/>
      <c r="D307" s="1124"/>
      <c r="E307" s="942"/>
      <c r="F307" s="943" t="s">
        <v>964</v>
      </c>
      <c r="G307" s="1063"/>
      <c r="H307" s="1073">
        <v>220</v>
      </c>
      <c r="I307" s="944"/>
      <c r="J307" s="945"/>
      <c r="K307" s="1160"/>
      <c r="L307" s="973"/>
      <c r="M307" s="956" t="s">
        <v>793</v>
      </c>
      <c r="N307" s="1064"/>
      <c r="O307" s="1074">
        <v>200</v>
      </c>
      <c r="P307" s="980">
        <v>100</v>
      </c>
      <c r="Q307" s="981"/>
      <c r="V307" s="1144"/>
      <c r="W307" s="951"/>
      <c r="X307" s="946" t="s">
        <v>794</v>
      </c>
      <c r="Y307" s="1063"/>
      <c r="Z307" s="1073">
        <v>310</v>
      </c>
      <c r="AA307" s="947"/>
      <c r="AB307" s="952"/>
      <c r="AC307" s="613"/>
    </row>
    <row r="308" spans="1:29">
      <c r="A308" s="920"/>
      <c r="B308" s="613"/>
      <c r="C308" s="613"/>
      <c r="D308" s="1124"/>
      <c r="E308" s="954">
        <v>100</v>
      </c>
      <c r="F308" s="955" t="s">
        <v>795</v>
      </c>
      <c r="G308" s="1063"/>
      <c r="H308" s="1073">
        <v>245</v>
      </c>
      <c r="I308" s="944"/>
      <c r="J308" s="945"/>
      <c r="K308" s="1123" t="s">
        <v>796</v>
      </c>
      <c r="L308" s="931"/>
      <c r="M308" s="932" t="s">
        <v>966</v>
      </c>
      <c r="N308" s="1067"/>
      <c r="O308" s="1077">
        <v>150</v>
      </c>
      <c r="P308" s="1009"/>
      <c r="Q308" s="934"/>
      <c r="V308" s="1144"/>
      <c r="W308" s="951"/>
      <c r="X308" s="946" t="s">
        <v>797</v>
      </c>
      <c r="Y308" s="1063"/>
      <c r="Z308" s="1073">
        <v>280</v>
      </c>
      <c r="AA308" s="947"/>
      <c r="AB308" s="952"/>
      <c r="AC308" s="613"/>
    </row>
    <row r="309" spans="1:29">
      <c r="A309" s="920"/>
      <c r="B309" s="613"/>
      <c r="C309" s="613"/>
      <c r="D309" s="1124"/>
      <c r="E309" s="942"/>
      <c r="F309" s="943" t="s">
        <v>798</v>
      </c>
      <c r="G309" s="1063"/>
      <c r="H309" s="1073">
        <v>190</v>
      </c>
      <c r="I309" s="944"/>
      <c r="J309" s="945"/>
      <c r="K309" s="1124"/>
      <c r="L309" s="954">
        <v>40</v>
      </c>
      <c r="M309" s="955" t="s">
        <v>799</v>
      </c>
      <c r="N309" s="1063"/>
      <c r="O309" s="1073">
        <v>170</v>
      </c>
      <c r="P309" s="944"/>
      <c r="Q309" s="945"/>
      <c r="V309" s="1144"/>
      <c r="W309" s="951"/>
      <c r="X309" s="946" t="s">
        <v>800</v>
      </c>
      <c r="Y309" s="1063"/>
      <c r="Z309" s="1073">
        <v>290</v>
      </c>
      <c r="AA309" s="947"/>
      <c r="AB309" s="952"/>
      <c r="AC309" s="613"/>
    </row>
    <row r="310" spans="1:29" ht="14.25" thickBot="1">
      <c r="A310" s="920"/>
      <c r="B310" s="613"/>
      <c r="C310" s="613"/>
      <c r="D310" s="1124"/>
      <c r="E310" s="942"/>
      <c r="F310" s="943" t="s">
        <v>801</v>
      </c>
      <c r="G310" s="1063"/>
      <c r="H310" s="1073">
        <v>250</v>
      </c>
      <c r="I310" s="944"/>
      <c r="J310" s="945"/>
      <c r="K310" s="1124"/>
      <c r="L310" s="942"/>
      <c r="M310" s="946" t="s">
        <v>802</v>
      </c>
      <c r="N310" s="1063"/>
      <c r="O310" s="1073">
        <v>180</v>
      </c>
      <c r="P310" s="944"/>
      <c r="Q310" s="945"/>
      <c r="V310" s="1157"/>
      <c r="W310" s="1040"/>
      <c r="X310" s="1041" t="s">
        <v>803</v>
      </c>
      <c r="Y310" s="1070"/>
      <c r="Z310" s="1080">
        <v>290</v>
      </c>
      <c r="AA310" s="1042"/>
      <c r="AB310" s="1043"/>
      <c r="AC310" s="613"/>
    </row>
    <row r="311" spans="1:29">
      <c r="A311" s="920"/>
      <c r="B311" s="613"/>
      <c r="C311" s="613"/>
      <c r="D311" s="1124"/>
      <c r="E311" s="942"/>
      <c r="F311" s="943" t="s">
        <v>804</v>
      </c>
      <c r="G311" s="1063"/>
      <c r="H311" s="1073">
        <v>270</v>
      </c>
      <c r="I311" s="944"/>
      <c r="J311" s="945"/>
      <c r="K311" s="1124"/>
      <c r="L311" s="942"/>
      <c r="M311" s="946" t="s">
        <v>805</v>
      </c>
      <c r="N311" s="1063"/>
      <c r="O311" s="1073">
        <v>340</v>
      </c>
      <c r="P311" s="944"/>
      <c r="Q311" s="945"/>
      <c r="AC311" s="613"/>
    </row>
    <row r="312" spans="1:29">
      <c r="A312" s="920"/>
      <c r="B312" s="613"/>
      <c r="C312" s="613"/>
      <c r="D312" s="1124"/>
      <c r="E312" s="942"/>
      <c r="F312" s="943" t="s">
        <v>806</v>
      </c>
      <c r="G312" s="1063"/>
      <c r="H312" s="1073">
        <v>250</v>
      </c>
      <c r="I312" s="944"/>
      <c r="J312" s="945"/>
      <c r="K312" s="1124"/>
      <c r="L312" s="942"/>
      <c r="M312" s="956" t="s">
        <v>807</v>
      </c>
      <c r="N312" s="1068"/>
      <c r="O312" s="1078">
        <v>185</v>
      </c>
      <c r="P312" s="1013">
        <v>110</v>
      </c>
      <c r="Q312" s="983"/>
      <c r="AC312" s="613"/>
    </row>
    <row r="313" spans="1:29">
      <c r="A313" s="920"/>
      <c r="B313" s="613"/>
      <c r="C313" s="613"/>
      <c r="D313" s="1124"/>
      <c r="E313" s="973"/>
      <c r="F313" s="943" t="s">
        <v>809</v>
      </c>
      <c r="G313" s="1068"/>
      <c r="H313" s="1078">
        <v>210</v>
      </c>
      <c r="I313" s="1021"/>
      <c r="J313" s="983"/>
      <c r="K313" s="1125"/>
      <c r="L313" s="973"/>
      <c r="M313" s="1044" t="s">
        <v>810</v>
      </c>
      <c r="N313" s="1081"/>
      <c r="O313" s="1082"/>
      <c r="P313" s="980">
        <v>100</v>
      </c>
      <c r="Q313" s="1045">
        <v>100</v>
      </c>
      <c r="AC313" s="613"/>
    </row>
    <row r="314" spans="1:29" ht="13.5" customHeight="1">
      <c r="A314" s="920"/>
      <c r="B314" s="613"/>
      <c r="C314" s="613"/>
      <c r="D314" s="1125"/>
      <c r="E314" s="954">
        <v>60</v>
      </c>
      <c r="F314" s="1035" t="s">
        <v>968</v>
      </c>
      <c r="G314" s="1066"/>
      <c r="H314" s="1076">
        <v>165</v>
      </c>
      <c r="I314" s="1006"/>
      <c r="J314" s="1007"/>
      <c r="K314" s="1123" t="s">
        <v>812</v>
      </c>
      <c r="L314" s="931"/>
      <c r="M314" s="932" t="s">
        <v>970</v>
      </c>
      <c r="N314" s="1067"/>
      <c r="O314" s="1077">
        <v>210</v>
      </c>
      <c r="P314" s="1009"/>
      <c r="Q314" s="934"/>
      <c r="AC314" s="613"/>
    </row>
    <row r="315" spans="1:29">
      <c r="A315" s="920"/>
      <c r="B315" s="613"/>
      <c r="C315" s="613"/>
      <c r="D315" s="1153" t="s">
        <v>814</v>
      </c>
      <c r="E315" s="931"/>
      <c r="F315" s="1008" t="s">
        <v>971</v>
      </c>
      <c r="G315" s="1067"/>
      <c r="H315" s="1077">
        <v>380</v>
      </c>
      <c r="I315" s="1009"/>
      <c r="J315" s="934"/>
      <c r="K315" s="1124"/>
      <c r="L315" s="954">
        <v>200</v>
      </c>
      <c r="M315" s="955" t="s">
        <v>973</v>
      </c>
      <c r="N315" s="1063"/>
      <c r="O315" s="1073">
        <v>205</v>
      </c>
      <c r="P315" s="944"/>
      <c r="Q315" s="945"/>
      <c r="AC315" s="613"/>
    </row>
    <row r="316" spans="1:29">
      <c r="A316" s="920"/>
      <c r="B316" s="613"/>
      <c r="C316" s="613"/>
      <c r="D316" s="1154"/>
      <c r="E316" s="942"/>
      <c r="F316" s="943" t="s">
        <v>816</v>
      </c>
      <c r="G316" s="1063"/>
      <c r="H316" s="1073">
        <v>360</v>
      </c>
      <c r="I316" s="944"/>
      <c r="J316" s="945"/>
      <c r="K316" s="1124"/>
      <c r="L316" s="942"/>
      <c r="M316" s="946" t="s">
        <v>817</v>
      </c>
      <c r="N316" s="1063"/>
      <c r="O316" s="1073">
        <v>260</v>
      </c>
      <c r="P316" s="944"/>
      <c r="Q316" s="945"/>
      <c r="AC316" s="613"/>
    </row>
    <row r="317" spans="1:29">
      <c r="A317" s="920"/>
      <c r="B317" s="613"/>
      <c r="C317" s="613"/>
      <c r="D317" s="1154"/>
      <c r="E317" s="973"/>
      <c r="F317" s="1005" t="s">
        <v>819</v>
      </c>
      <c r="G317" s="1068"/>
      <c r="H317" s="1078">
        <v>400</v>
      </c>
      <c r="I317" s="1021"/>
      <c r="J317" s="983"/>
      <c r="K317" s="1124"/>
      <c r="L317" s="969">
        <v>200</v>
      </c>
      <c r="M317" s="970" t="s">
        <v>975</v>
      </c>
      <c r="N317" s="1063"/>
      <c r="O317" s="1073">
        <v>195</v>
      </c>
      <c r="P317" s="944"/>
      <c r="Q317" s="945"/>
      <c r="AC317" s="613"/>
    </row>
    <row r="318" spans="1:29">
      <c r="A318" s="920"/>
      <c r="B318" s="613"/>
      <c r="C318" s="613"/>
      <c r="D318" s="1155"/>
      <c r="E318" s="1004"/>
      <c r="F318" s="1046" t="s">
        <v>821</v>
      </c>
      <c r="G318" s="1066"/>
      <c r="H318" s="1076">
        <v>290</v>
      </c>
      <c r="I318" s="1006"/>
      <c r="J318" s="1007"/>
      <c r="K318" s="1125"/>
      <c r="L318" s="1047"/>
      <c r="M318" s="974" t="s">
        <v>822</v>
      </c>
      <c r="N318" s="1069"/>
      <c r="O318" s="1079">
        <v>350</v>
      </c>
      <c r="P318" s="1036"/>
      <c r="Q318" s="976"/>
      <c r="AC318" s="613"/>
    </row>
    <row r="319" spans="1:29">
      <c r="A319" s="920"/>
      <c r="B319" s="613"/>
      <c r="C319" s="613"/>
      <c r="D319" s="1123" t="s">
        <v>824</v>
      </c>
      <c r="E319" s="931"/>
      <c r="F319" s="1008" t="s">
        <v>825</v>
      </c>
      <c r="G319" s="1067"/>
      <c r="H319" s="1077">
        <v>230</v>
      </c>
      <c r="I319" s="1009"/>
      <c r="J319" s="934"/>
      <c r="K319" s="1123" t="s">
        <v>826</v>
      </c>
      <c r="L319" s="1037">
        <v>132</v>
      </c>
      <c r="M319" s="955" t="s">
        <v>827</v>
      </c>
      <c r="N319" s="1068"/>
      <c r="O319" s="1078">
        <v>155</v>
      </c>
      <c r="P319" s="1021"/>
      <c r="Q319" s="983"/>
      <c r="AC319" s="613"/>
    </row>
    <row r="320" spans="1:29">
      <c r="A320" s="920"/>
      <c r="B320" s="613"/>
      <c r="C320" s="613"/>
      <c r="D320" s="1124"/>
      <c r="E320" s="942"/>
      <c r="F320" s="943" t="s">
        <v>829</v>
      </c>
      <c r="G320" s="1063"/>
      <c r="H320" s="1073">
        <v>240</v>
      </c>
      <c r="I320" s="944"/>
      <c r="J320" s="945"/>
      <c r="K320" s="1124"/>
      <c r="L320" s="942"/>
      <c r="M320" s="946" t="s">
        <v>830</v>
      </c>
      <c r="N320" s="1063"/>
      <c r="O320" s="1073">
        <v>130</v>
      </c>
      <c r="P320" s="944"/>
      <c r="Q320" s="945"/>
      <c r="AC320" s="613"/>
    </row>
    <row r="321" spans="1:29">
      <c r="A321" s="920"/>
      <c r="B321" s="613"/>
      <c r="C321" s="613"/>
      <c r="D321" s="1124"/>
      <c r="E321" s="942"/>
      <c r="F321" s="943" t="s">
        <v>831</v>
      </c>
      <c r="G321" s="1063"/>
      <c r="H321" s="1073">
        <v>190</v>
      </c>
      <c r="I321" s="944"/>
      <c r="J321" s="945"/>
      <c r="K321" s="1124"/>
      <c r="L321" s="954">
        <v>100</v>
      </c>
      <c r="M321" s="1093" t="s">
        <v>832</v>
      </c>
      <c r="N321" s="1063"/>
      <c r="O321" s="1073">
        <v>150</v>
      </c>
      <c r="P321" s="944"/>
      <c r="Q321" s="945"/>
      <c r="AC321" s="613"/>
    </row>
    <row r="322" spans="1:29">
      <c r="A322" s="920"/>
      <c r="B322" s="613"/>
      <c r="C322" s="613"/>
      <c r="D322" s="1124"/>
      <c r="E322" s="942"/>
      <c r="F322" s="943" t="s">
        <v>833</v>
      </c>
      <c r="G322" s="1063"/>
      <c r="H322" s="1073">
        <v>250</v>
      </c>
      <c r="I322" s="944"/>
      <c r="J322" s="945"/>
      <c r="K322" s="1125"/>
      <c r="L322" s="1039">
        <v>100</v>
      </c>
      <c r="M322" s="1035" t="s">
        <v>834</v>
      </c>
      <c r="N322" s="1068"/>
      <c r="O322" s="1078">
        <v>40</v>
      </c>
      <c r="P322" s="1021"/>
      <c r="Q322" s="983"/>
      <c r="AC322" s="613"/>
    </row>
    <row r="323" spans="1:29">
      <c r="A323" s="920"/>
      <c r="B323" s="613"/>
      <c r="C323" s="613"/>
      <c r="D323" s="1124"/>
      <c r="E323" s="969">
        <v>100</v>
      </c>
      <c r="F323" s="970" t="s">
        <v>835</v>
      </c>
      <c r="G323" s="1063"/>
      <c r="H323" s="1073">
        <v>230</v>
      </c>
      <c r="I323" s="944"/>
      <c r="J323" s="945"/>
      <c r="K323" s="1137" t="s">
        <v>836</v>
      </c>
      <c r="L323" s="996"/>
      <c r="M323" s="932" t="s">
        <v>837</v>
      </c>
      <c r="N323" s="1067"/>
      <c r="O323" s="1077">
        <v>10</v>
      </c>
      <c r="P323" s="1009"/>
      <c r="Q323" s="934"/>
      <c r="AC323" s="613"/>
    </row>
    <row r="324" spans="1:29">
      <c r="A324" s="920"/>
      <c r="B324" s="613"/>
      <c r="C324" s="613"/>
      <c r="D324" s="1124"/>
      <c r="E324" s="942"/>
      <c r="F324" s="943" t="s">
        <v>838</v>
      </c>
      <c r="G324" s="1063"/>
      <c r="H324" s="1073">
        <v>240</v>
      </c>
      <c r="I324" s="944"/>
      <c r="J324" s="945"/>
      <c r="K324" s="1138"/>
      <c r="L324" s="942"/>
      <c r="M324" s="946" t="s">
        <v>839</v>
      </c>
      <c r="N324" s="1063"/>
      <c r="O324" s="1073">
        <v>200</v>
      </c>
      <c r="P324" s="944"/>
      <c r="Q324" s="945"/>
      <c r="AC324" s="613"/>
    </row>
    <row r="325" spans="1:29" ht="13.5" customHeight="1">
      <c r="A325" s="920"/>
      <c r="B325" s="613"/>
      <c r="C325" s="613"/>
      <c r="D325" s="1124"/>
      <c r="E325" s="942"/>
      <c r="F325" s="943" t="s">
        <v>840</v>
      </c>
      <c r="G325" s="1063"/>
      <c r="H325" s="1073">
        <v>260</v>
      </c>
      <c r="I325" s="944"/>
      <c r="J325" s="945"/>
      <c r="K325" s="1138"/>
      <c r="L325" s="942"/>
      <c r="M325" s="946" t="s">
        <v>980</v>
      </c>
      <c r="N325" s="1063"/>
      <c r="O325" s="1073">
        <v>90</v>
      </c>
      <c r="P325" s="944"/>
      <c r="Q325" s="945"/>
      <c r="AC325" s="613"/>
    </row>
    <row r="326" spans="1:29">
      <c r="A326" s="920"/>
      <c r="B326" s="613"/>
      <c r="C326" s="613"/>
      <c r="D326" s="1125"/>
      <c r="E326" s="1048">
        <v>80</v>
      </c>
      <c r="F326" s="1035" t="s">
        <v>842</v>
      </c>
      <c r="G326" s="1069"/>
      <c r="H326" s="1079">
        <v>180</v>
      </c>
      <c r="I326" s="1036"/>
      <c r="J326" s="976"/>
      <c r="K326" s="1139"/>
      <c r="L326" s="1023"/>
      <c r="M326" s="974" t="s">
        <v>843</v>
      </c>
      <c r="N326" s="1069"/>
      <c r="O326" s="1079">
        <v>20</v>
      </c>
      <c r="P326" s="1036"/>
      <c r="Q326" s="976"/>
      <c r="AC326" s="613"/>
    </row>
    <row r="327" spans="1:29">
      <c r="A327" s="920"/>
      <c r="B327" s="613"/>
      <c r="C327" s="613"/>
      <c r="D327" s="1140" t="s">
        <v>844</v>
      </c>
      <c r="E327" s="973"/>
      <c r="F327" s="939" t="s">
        <v>981</v>
      </c>
      <c r="G327" s="1068"/>
      <c r="H327" s="1078">
        <v>210</v>
      </c>
      <c r="I327" s="1021"/>
      <c r="J327" s="983"/>
      <c r="K327" s="1140" t="s">
        <v>845</v>
      </c>
      <c r="L327" s="1027"/>
      <c r="M327" s="939" t="s">
        <v>982</v>
      </c>
      <c r="N327" s="1068"/>
      <c r="O327" s="1078">
        <v>130</v>
      </c>
      <c r="P327" s="933"/>
      <c r="Q327" s="1028"/>
      <c r="AC327" s="613"/>
    </row>
    <row r="328" spans="1:29">
      <c r="A328" s="920"/>
      <c r="B328" s="613"/>
      <c r="C328" s="613"/>
      <c r="D328" s="1141"/>
      <c r="E328" s="942"/>
      <c r="F328" s="946" t="s">
        <v>983</v>
      </c>
      <c r="G328" s="1063"/>
      <c r="H328" s="1073">
        <v>230</v>
      </c>
      <c r="I328" s="944"/>
      <c r="J328" s="945"/>
      <c r="K328" s="1141"/>
      <c r="L328" s="951"/>
      <c r="M328" s="946" t="s">
        <v>984</v>
      </c>
      <c r="N328" s="1063"/>
      <c r="O328" s="1073">
        <v>150</v>
      </c>
      <c r="P328" s="947"/>
      <c r="Q328" s="952"/>
      <c r="AC328" s="613"/>
    </row>
    <row r="329" spans="1:29">
      <c r="A329" s="920"/>
      <c r="B329" s="613"/>
      <c r="C329" s="613"/>
      <c r="D329" s="1141"/>
      <c r="E329" s="942"/>
      <c r="F329" s="946" t="s">
        <v>847</v>
      </c>
      <c r="G329" s="1063"/>
      <c r="H329" s="1073">
        <v>150</v>
      </c>
      <c r="I329" s="944"/>
      <c r="J329" s="945"/>
      <c r="K329" s="1141"/>
      <c r="L329" s="951"/>
      <c r="M329" s="946" t="s">
        <v>985</v>
      </c>
      <c r="N329" s="1063"/>
      <c r="O329" s="1073">
        <v>165</v>
      </c>
      <c r="P329" s="947"/>
      <c r="Q329" s="952"/>
      <c r="AC329" s="613"/>
    </row>
    <row r="330" spans="1:29" ht="13.5" customHeight="1">
      <c r="A330" s="920"/>
      <c r="B330" s="613"/>
      <c r="C330" s="613"/>
      <c r="D330" s="1141"/>
      <c r="E330" s="942"/>
      <c r="F330" s="946" t="s">
        <v>849</v>
      </c>
      <c r="G330" s="1063"/>
      <c r="H330" s="1073">
        <v>160</v>
      </c>
      <c r="I330" s="944"/>
      <c r="J330" s="945"/>
      <c r="K330" s="1141"/>
      <c r="L330" s="951"/>
      <c r="M330" s="946" t="s">
        <v>850</v>
      </c>
      <c r="N330" s="1063"/>
      <c r="O330" s="1073">
        <v>145</v>
      </c>
      <c r="P330" s="947"/>
      <c r="Q330" s="952"/>
      <c r="AC330" s="613"/>
    </row>
    <row r="331" spans="1:29" s="884" customFormat="1">
      <c r="A331" s="920"/>
      <c r="B331" s="613"/>
      <c r="C331" s="613"/>
      <c r="D331" s="1141"/>
      <c r="E331" s="942"/>
      <c r="F331" s="990" t="s">
        <v>852</v>
      </c>
      <c r="G331" s="1063"/>
      <c r="H331" s="1073">
        <v>110</v>
      </c>
      <c r="I331" s="991">
        <v>110</v>
      </c>
      <c r="J331" s="945"/>
      <c r="K331" s="1141"/>
      <c r="L331" s="951"/>
      <c r="M331" s="946" t="s">
        <v>853</v>
      </c>
      <c r="N331" s="1063"/>
      <c r="O331" s="1073">
        <v>110</v>
      </c>
      <c r="P331" s="947"/>
      <c r="Q331" s="952"/>
      <c r="R331" s="1088"/>
      <c r="S331" s="1088"/>
      <c r="T331" s="1088"/>
      <c r="U331" s="1088"/>
      <c r="V331" s="1088"/>
      <c r="W331" s="1088"/>
      <c r="X331" s="1088"/>
      <c r="Y331" s="1088"/>
      <c r="Z331" s="1088"/>
      <c r="AA331" s="1088"/>
      <c r="AB331" s="1088"/>
      <c r="AC331" s="613"/>
    </row>
    <row r="332" spans="1:29" s="884" customFormat="1" ht="13.5" customHeight="1">
      <c r="A332" s="920"/>
      <c r="B332" s="613"/>
      <c r="C332" s="613"/>
      <c r="D332" s="1141"/>
      <c r="E332" s="942"/>
      <c r="F332" s="946" t="s">
        <v>986</v>
      </c>
      <c r="G332" s="1063"/>
      <c r="H332" s="1073">
        <v>235</v>
      </c>
      <c r="I332" s="944"/>
      <c r="J332" s="945"/>
      <c r="K332" s="1141"/>
      <c r="L332" s="951"/>
      <c r="M332" s="946" t="s">
        <v>855</v>
      </c>
      <c r="N332" s="1063"/>
      <c r="O332" s="1073">
        <v>155</v>
      </c>
      <c r="P332" s="947"/>
      <c r="Q332" s="952"/>
      <c r="R332" s="1088"/>
      <c r="S332" s="1088"/>
      <c r="T332" s="1088"/>
      <c r="U332" s="1088"/>
      <c r="V332" s="1088"/>
      <c r="W332" s="1088"/>
      <c r="X332" s="1088"/>
      <c r="Y332" s="1088"/>
      <c r="Z332" s="1088"/>
      <c r="AA332" s="1088"/>
      <c r="AB332" s="1088"/>
      <c r="AC332" s="613"/>
    </row>
    <row r="333" spans="1:29" s="884" customFormat="1">
      <c r="A333" s="920"/>
      <c r="B333" s="613"/>
      <c r="C333" s="613"/>
      <c r="D333" s="1141"/>
      <c r="E333" s="969">
        <v>100</v>
      </c>
      <c r="F333" s="970" t="s">
        <v>857</v>
      </c>
      <c r="G333" s="1063"/>
      <c r="H333" s="1073">
        <v>300</v>
      </c>
      <c r="I333" s="944"/>
      <c r="J333" s="945"/>
      <c r="K333" s="1141"/>
      <c r="L333" s="951"/>
      <c r="M333" s="956" t="s">
        <v>858</v>
      </c>
      <c r="N333" s="1063"/>
      <c r="O333" s="1073">
        <v>180</v>
      </c>
      <c r="P333" s="985">
        <v>100</v>
      </c>
      <c r="Q333" s="952"/>
      <c r="R333" s="1088"/>
      <c r="S333" s="1088"/>
      <c r="T333" s="1088"/>
      <c r="U333" s="1088"/>
      <c r="V333" s="1088"/>
      <c r="W333" s="1088"/>
      <c r="X333" s="1088"/>
      <c r="Y333" s="1088"/>
      <c r="Z333" s="1088"/>
      <c r="AA333" s="1088"/>
      <c r="AB333" s="1088"/>
      <c r="AC333" s="613"/>
    </row>
    <row r="334" spans="1:29" s="884" customFormat="1">
      <c r="A334" s="920"/>
      <c r="B334" s="613"/>
      <c r="C334" s="613"/>
      <c r="D334" s="1141"/>
      <c r="E334" s="973"/>
      <c r="F334" s="939" t="s">
        <v>860</v>
      </c>
      <c r="G334" s="1068"/>
      <c r="H334" s="1078">
        <v>195</v>
      </c>
      <c r="I334" s="1021"/>
      <c r="J334" s="983"/>
      <c r="K334" s="1142"/>
      <c r="L334" s="1049"/>
      <c r="M334" s="1050" t="s">
        <v>861</v>
      </c>
      <c r="N334" s="1069"/>
      <c r="O334" s="1079">
        <v>100</v>
      </c>
      <c r="P334" s="1051">
        <v>130</v>
      </c>
      <c r="Q334" s="1052"/>
      <c r="R334" s="1088"/>
      <c r="S334" s="1088"/>
      <c r="T334" s="1088"/>
      <c r="U334" s="1088"/>
      <c r="V334" s="1088"/>
      <c r="W334" s="1088"/>
      <c r="X334" s="1088"/>
      <c r="Y334" s="1088"/>
      <c r="Z334" s="1088"/>
      <c r="AA334" s="1088"/>
      <c r="AB334" s="1088"/>
      <c r="AC334" s="613"/>
    </row>
    <row r="335" spans="1:29" s="884" customFormat="1">
      <c r="A335" s="920"/>
      <c r="B335" s="613"/>
      <c r="C335" s="613"/>
      <c r="D335" s="1142"/>
      <c r="E335" s="1034">
        <v>60</v>
      </c>
      <c r="F335" s="1035" t="s">
        <v>863</v>
      </c>
      <c r="G335" s="1064"/>
      <c r="H335" s="1074">
        <v>220</v>
      </c>
      <c r="I335" s="1053"/>
      <c r="J335" s="981"/>
      <c r="K335" s="1149" t="s">
        <v>864</v>
      </c>
      <c r="L335" s="996"/>
      <c r="M335" s="932" t="s">
        <v>865</v>
      </c>
      <c r="N335" s="1067"/>
      <c r="O335" s="1077">
        <v>260</v>
      </c>
      <c r="P335" s="933"/>
      <c r="Q335" s="940"/>
      <c r="R335" s="1088"/>
      <c r="S335" s="1088"/>
      <c r="T335" s="1088"/>
      <c r="U335" s="1088"/>
      <c r="V335" s="1088"/>
      <c r="W335" s="1088"/>
      <c r="X335" s="1088"/>
      <c r="Y335" s="1088"/>
      <c r="Z335" s="1088"/>
      <c r="AA335" s="1088"/>
      <c r="AB335" s="1088"/>
      <c r="AC335" s="613"/>
    </row>
    <row r="336" spans="1:29" s="884" customFormat="1">
      <c r="A336" s="920"/>
      <c r="B336" s="613"/>
      <c r="C336" s="613"/>
      <c r="D336" s="1123" t="s">
        <v>867</v>
      </c>
      <c r="E336" s="927"/>
      <c r="F336" s="932" t="s">
        <v>987</v>
      </c>
      <c r="G336" s="1067"/>
      <c r="H336" s="1077">
        <v>270</v>
      </c>
      <c r="I336" s="1009"/>
      <c r="J336" s="934"/>
      <c r="K336" s="1150"/>
      <c r="L336" s="951"/>
      <c r="M336" s="946" t="s">
        <v>868</v>
      </c>
      <c r="N336" s="1063"/>
      <c r="O336" s="1073">
        <v>290</v>
      </c>
      <c r="P336" s="947"/>
      <c r="Q336" s="952"/>
      <c r="R336" s="1088"/>
      <c r="S336" s="1088"/>
      <c r="T336" s="1088"/>
      <c r="U336" s="1088"/>
      <c r="V336" s="1088"/>
      <c r="W336" s="1088"/>
      <c r="X336" s="1088"/>
      <c r="Y336" s="1088"/>
      <c r="Z336" s="1088"/>
      <c r="AA336" s="1088"/>
      <c r="AB336" s="1088"/>
      <c r="AC336" s="613"/>
    </row>
    <row r="337" spans="1:29" s="884" customFormat="1">
      <c r="A337" s="920"/>
      <c r="B337" s="613"/>
      <c r="C337" s="613"/>
      <c r="D337" s="1124"/>
      <c r="E337" s="942"/>
      <c r="F337" s="946" t="s">
        <v>989</v>
      </c>
      <c r="G337" s="1063"/>
      <c r="H337" s="1073">
        <v>280</v>
      </c>
      <c r="I337" s="944"/>
      <c r="J337" s="945"/>
      <c r="K337" s="1150"/>
      <c r="L337" s="951"/>
      <c r="M337" s="968" t="s">
        <v>869</v>
      </c>
      <c r="N337" s="1063"/>
      <c r="O337" s="1073">
        <v>200</v>
      </c>
      <c r="P337" s="992">
        <v>60</v>
      </c>
      <c r="Q337" s="952"/>
      <c r="R337" s="1088"/>
      <c r="S337" s="1088"/>
      <c r="T337" s="1088"/>
      <c r="U337" s="1088"/>
      <c r="V337" s="1088"/>
      <c r="W337" s="1088"/>
      <c r="X337" s="1088"/>
      <c r="Y337" s="1088"/>
      <c r="Z337" s="1088"/>
      <c r="AA337" s="1088"/>
      <c r="AB337" s="1088"/>
      <c r="AC337" s="613"/>
    </row>
    <row r="338" spans="1:29" s="884" customFormat="1">
      <c r="A338" s="920"/>
      <c r="B338" s="613"/>
      <c r="C338" s="613"/>
      <c r="D338" s="1124"/>
      <c r="E338" s="942"/>
      <c r="F338" s="946" t="s">
        <v>870</v>
      </c>
      <c r="G338" s="1063"/>
      <c r="H338" s="1073">
        <v>280</v>
      </c>
      <c r="I338" s="944"/>
      <c r="J338" s="945"/>
      <c r="K338" s="1151"/>
      <c r="L338" s="1049"/>
      <c r="M338" s="974" t="s">
        <v>871</v>
      </c>
      <c r="N338" s="1069"/>
      <c r="O338" s="1079">
        <v>260</v>
      </c>
      <c r="P338" s="975"/>
      <c r="Q338" s="1052"/>
      <c r="R338" s="1088"/>
      <c r="S338" s="1088"/>
      <c r="T338" s="1088"/>
      <c r="U338" s="1088"/>
      <c r="V338" s="1088"/>
      <c r="W338" s="1088"/>
      <c r="X338" s="1088"/>
      <c r="Y338" s="1088"/>
      <c r="Z338" s="1088"/>
      <c r="AA338" s="1088"/>
      <c r="AB338" s="1088"/>
      <c r="AC338" s="613"/>
    </row>
    <row r="339" spans="1:29" s="884" customFormat="1">
      <c r="A339" s="920"/>
      <c r="B339" s="613"/>
      <c r="C339" s="613"/>
      <c r="D339" s="1124"/>
      <c r="E339" s="942"/>
      <c r="F339" s="946" t="s">
        <v>872</v>
      </c>
      <c r="G339" s="1063"/>
      <c r="H339" s="1073">
        <v>200</v>
      </c>
      <c r="I339" s="944"/>
      <c r="J339" s="945"/>
      <c r="K339" s="1140" t="s">
        <v>990</v>
      </c>
      <c r="L339" s="996"/>
      <c r="M339" s="932" t="s">
        <v>991</v>
      </c>
      <c r="N339" s="1067"/>
      <c r="O339" s="1077">
        <v>250</v>
      </c>
      <c r="P339" s="933"/>
      <c r="Q339" s="940"/>
      <c r="R339" s="1088"/>
      <c r="S339" s="1088"/>
      <c r="T339" s="1088"/>
      <c r="U339" s="1088"/>
      <c r="V339" s="1088"/>
      <c r="W339" s="1088"/>
      <c r="X339" s="1088"/>
      <c r="Y339" s="1088"/>
      <c r="Z339" s="1088"/>
      <c r="AA339" s="1088"/>
      <c r="AB339" s="1088"/>
      <c r="AC339" s="613"/>
    </row>
    <row r="340" spans="1:29" s="884" customFormat="1">
      <c r="A340" s="920"/>
      <c r="B340" s="613"/>
      <c r="C340" s="613"/>
      <c r="D340" s="1124"/>
      <c r="E340" s="942"/>
      <c r="F340" s="946" t="s">
        <v>873</v>
      </c>
      <c r="G340" s="1063"/>
      <c r="H340" s="1073">
        <v>310</v>
      </c>
      <c r="I340" s="944"/>
      <c r="J340" s="945"/>
      <c r="K340" s="1141"/>
      <c r="L340" s="951"/>
      <c r="M340" s="946" t="s">
        <v>992</v>
      </c>
      <c r="N340" s="1063"/>
      <c r="O340" s="1073">
        <v>290</v>
      </c>
      <c r="P340" s="947"/>
      <c r="Q340" s="952"/>
      <c r="R340" s="1088"/>
      <c r="S340" s="1088"/>
      <c r="T340" s="1088"/>
      <c r="U340" s="1088"/>
      <c r="V340" s="1088"/>
      <c r="W340" s="1088"/>
      <c r="X340" s="1088"/>
      <c r="Y340" s="1088"/>
      <c r="Z340" s="1088"/>
      <c r="AA340" s="1088"/>
      <c r="AB340" s="1088"/>
      <c r="AC340" s="613"/>
    </row>
    <row r="341" spans="1:29" s="884" customFormat="1">
      <c r="A341" s="920"/>
      <c r="B341" s="613"/>
      <c r="C341" s="613"/>
      <c r="D341" s="1124"/>
      <c r="E341" s="942"/>
      <c r="F341" s="946" t="s">
        <v>874</v>
      </c>
      <c r="G341" s="1063"/>
      <c r="H341" s="1073">
        <v>380</v>
      </c>
      <c r="I341" s="944"/>
      <c r="J341" s="945"/>
      <c r="K341" s="1141"/>
      <c r="L341" s="951"/>
      <c r="M341" s="946" t="s">
        <v>993</v>
      </c>
      <c r="N341" s="1063"/>
      <c r="O341" s="1073">
        <v>170</v>
      </c>
      <c r="P341" s="947"/>
      <c r="Q341" s="952"/>
      <c r="R341" s="1088"/>
      <c r="S341" s="1088"/>
      <c r="T341" s="1088"/>
      <c r="U341" s="1088"/>
      <c r="V341" s="1088"/>
      <c r="W341" s="1088"/>
      <c r="X341" s="1088"/>
      <c r="Y341" s="1088"/>
      <c r="Z341" s="1088"/>
      <c r="AA341" s="1088"/>
      <c r="AB341" s="1088"/>
      <c r="AC341" s="613"/>
    </row>
    <row r="342" spans="1:29" s="884" customFormat="1">
      <c r="A342" s="920"/>
      <c r="B342" s="613"/>
      <c r="C342" s="613"/>
      <c r="D342" s="1124"/>
      <c r="E342" s="942"/>
      <c r="F342" s="977" t="s">
        <v>876</v>
      </c>
      <c r="G342" s="1063"/>
      <c r="H342" s="1073">
        <v>200</v>
      </c>
      <c r="I342" s="971">
        <v>60</v>
      </c>
      <c r="J342" s="945"/>
      <c r="K342" s="1141"/>
      <c r="L342" s="951"/>
      <c r="M342" s="946" t="s">
        <v>994</v>
      </c>
      <c r="N342" s="1063"/>
      <c r="O342" s="1073">
        <v>280</v>
      </c>
      <c r="P342" s="947"/>
      <c r="Q342" s="952"/>
      <c r="R342" s="1088"/>
      <c r="S342" s="1088"/>
      <c r="T342" s="1088"/>
      <c r="U342" s="1088"/>
      <c r="V342" s="1088"/>
      <c r="W342" s="1088"/>
      <c r="X342" s="1088"/>
      <c r="Y342" s="1088"/>
      <c r="Z342" s="1088"/>
      <c r="AA342" s="1088"/>
      <c r="AB342" s="1088"/>
      <c r="AC342" s="613"/>
    </row>
    <row r="343" spans="1:29" s="884" customFormat="1">
      <c r="A343" s="920"/>
      <c r="B343" s="613"/>
      <c r="C343" s="613"/>
      <c r="D343" s="1125"/>
      <c r="E343" s="1048">
        <v>100</v>
      </c>
      <c r="F343" s="1035" t="s">
        <v>878</v>
      </c>
      <c r="G343" s="1069"/>
      <c r="H343" s="1079">
        <v>180</v>
      </c>
      <c r="I343" s="1036"/>
      <c r="J343" s="976"/>
      <c r="K343" s="1141"/>
      <c r="L343" s="951"/>
      <c r="M343" s="968" t="s">
        <v>879</v>
      </c>
      <c r="N343" s="1063"/>
      <c r="O343" s="1073">
        <v>220</v>
      </c>
      <c r="P343" s="992"/>
      <c r="Q343" s="952"/>
      <c r="R343" s="1088"/>
      <c r="S343" s="1088"/>
      <c r="T343" s="1088"/>
      <c r="U343" s="1088"/>
      <c r="V343" s="1088"/>
      <c r="W343" s="1088"/>
      <c r="X343" s="1088"/>
      <c r="Y343" s="1088"/>
      <c r="Z343" s="1088"/>
      <c r="AA343" s="1088"/>
      <c r="AB343" s="1088"/>
      <c r="AC343" s="613"/>
    </row>
    <row r="344" spans="1:29" s="884" customFormat="1" ht="14.25" thickBot="1">
      <c r="A344" s="920"/>
      <c r="B344" s="1088"/>
      <c r="C344" s="1088"/>
      <c r="D344" s="1126" t="s">
        <v>880</v>
      </c>
      <c r="E344" s="931"/>
      <c r="F344" s="956" t="s">
        <v>881</v>
      </c>
      <c r="G344" s="1067"/>
      <c r="H344" s="1077">
        <v>210</v>
      </c>
      <c r="I344" s="1054">
        <v>80</v>
      </c>
      <c r="J344" s="934"/>
      <c r="K344" s="1152"/>
      <c r="L344" s="1040"/>
      <c r="M344" s="1055" t="s">
        <v>882</v>
      </c>
      <c r="N344" s="1070"/>
      <c r="O344" s="1080">
        <v>100</v>
      </c>
      <c r="P344" s="1056"/>
      <c r="Q344" s="1043"/>
      <c r="R344" s="1088"/>
      <c r="S344" s="1088"/>
      <c r="T344" s="1088"/>
      <c r="U344" s="1088"/>
      <c r="V344" s="1088"/>
      <c r="W344" s="1088"/>
      <c r="X344" s="1088"/>
      <c r="Y344" s="1088"/>
      <c r="Z344" s="1088"/>
      <c r="AA344" s="1088"/>
      <c r="AB344" s="1088"/>
      <c r="AC344" s="613"/>
    </row>
    <row r="345" spans="1:29" s="884" customFormat="1">
      <c r="A345" s="920"/>
      <c r="B345" s="1088"/>
      <c r="C345" s="1088"/>
      <c r="D345" s="1127"/>
      <c r="E345" s="942"/>
      <c r="F345" s="946" t="s">
        <v>995</v>
      </c>
      <c r="G345" s="1063"/>
      <c r="H345" s="1073">
        <v>390</v>
      </c>
      <c r="I345" s="947"/>
      <c r="J345" s="945"/>
      <c r="R345" s="1088"/>
      <c r="S345" s="1088"/>
      <c r="T345" s="1088"/>
      <c r="U345" s="1088"/>
      <c r="V345" s="1088"/>
      <c r="W345" s="1088"/>
      <c r="X345" s="1088"/>
      <c r="Y345" s="1088"/>
      <c r="Z345" s="1088"/>
      <c r="AA345" s="1088"/>
      <c r="AB345" s="1088"/>
      <c r="AC345" s="613"/>
    </row>
    <row r="346" spans="1:29" s="884" customFormat="1">
      <c r="A346" s="920"/>
      <c r="B346" s="1088"/>
      <c r="C346" s="1088"/>
      <c r="D346" s="1127"/>
      <c r="E346" s="942"/>
      <c r="F346" s="946" t="s">
        <v>883</v>
      </c>
      <c r="G346" s="1063"/>
      <c r="H346" s="1073">
        <v>370</v>
      </c>
      <c r="I346" s="947"/>
      <c r="J346" s="945"/>
      <c r="R346" s="1088"/>
      <c r="S346" s="1088"/>
      <c r="T346" s="1088"/>
      <c r="U346" s="1088"/>
      <c r="V346" s="1088"/>
      <c r="W346" s="1088"/>
      <c r="X346" s="1088"/>
      <c r="Y346" s="1088"/>
      <c r="Z346" s="1088"/>
      <c r="AA346" s="1088"/>
      <c r="AB346" s="1088"/>
      <c r="AC346" s="613"/>
    </row>
    <row r="347" spans="1:29" s="884" customFormat="1">
      <c r="A347" s="920"/>
      <c r="B347" s="1088"/>
      <c r="C347" s="1088"/>
      <c r="D347" s="1127"/>
      <c r="E347" s="942"/>
      <c r="F347" s="946" t="s">
        <v>884</v>
      </c>
      <c r="G347" s="1063"/>
      <c r="H347" s="1073">
        <v>310</v>
      </c>
      <c r="I347" s="947"/>
      <c r="J347" s="945"/>
      <c r="R347" s="1088"/>
      <c r="S347" s="1088"/>
      <c r="T347" s="1088"/>
      <c r="U347" s="1088"/>
      <c r="V347" s="1088"/>
      <c r="W347" s="1088"/>
      <c r="X347" s="1088"/>
      <c r="Y347" s="1088"/>
      <c r="Z347" s="1088"/>
      <c r="AA347" s="1088"/>
      <c r="AB347" s="1088"/>
      <c r="AC347" s="613"/>
    </row>
    <row r="348" spans="1:29" s="884" customFormat="1">
      <c r="A348" s="920"/>
      <c r="B348" s="1088"/>
      <c r="C348" s="1088"/>
      <c r="D348" s="1127"/>
      <c r="E348" s="942"/>
      <c r="F348" s="946" t="s">
        <v>885</v>
      </c>
      <c r="G348" s="1063"/>
      <c r="H348" s="1073">
        <v>410</v>
      </c>
      <c r="I348" s="947"/>
      <c r="J348" s="945"/>
      <c r="R348" s="1088"/>
      <c r="S348" s="1088"/>
      <c r="T348" s="1088"/>
      <c r="U348" s="1088"/>
      <c r="V348" s="1088"/>
      <c r="W348" s="1088"/>
      <c r="X348" s="1088"/>
      <c r="Y348" s="1088"/>
      <c r="Z348" s="1088"/>
      <c r="AA348" s="1088"/>
      <c r="AB348" s="1088"/>
      <c r="AC348" s="613"/>
    </row>
    <row r="349" spans="1:29" s="884" customFormat="1">
      <c r="A349" s="920"/>
      <c r="B349" s="1088"/>
      <c r="C349" s="1088"/>
      <c r="D349" s="1127"/>
      <c r="E349" s="942"/>
      <c r="F349" s="946" t="s">
        <v>886</v>
      </c>
      <c r="G349" s="1063"/>
      <c r="H349" s="1073">
        <v>380</v>
      </c>
      <c r="I349" s="947"/>
      <c r="J349" s="945"/>
      <c r="R349" s="1087"/>
      <c r="S349" s="1087"/>
      <c r="T349" s="1087"/>
      <c r="U349" s="1059"/>
      <c r="W349" s="1060"/>
      <c r="X349" s="1088"/>
      <c r="Y349" s="1088"/>
      <c r="Z349" s="1088"/>
      <c r="AA349" s="1088"/>
      <c r="AB349" s="1088"/>
      <c r="AC349" s="613"/>
    </row>
    <row r="350" spans="1:29" s="884" customFormat="1">
      <c r="A350" s="920"/>
      <c r="B350" s="1088"/>
      <c r="C350" s="1088"/>
      <c r="D350" s="1127"/>
      <c r="E350" s="942"/>
      <c r="F350" s="990" t="s">
        <v>887</v>
      </c>
      <c r="G350" s="1063"/>
      <c r="H350" s="1073">
        <v>340</v>
      </c>
      <c r="I350" s="991">
        <v>120</v>
      </c>
      <c r="J350" s="945"/>
      <c r="R350" s="1085"/>
      <c r="S350" s="1085"/>
      <c r="T350" s="1085"/>
      <c r="U350" s="1059"/>
      <c r="V350" s="920"/>
      <c r="W350" s="920"/>
      <c r="X350" s="1088"/>
      <c r="Y350" s="1088"/>
      <c r="Z350" s="1088"/>
      <c r="AA350" s="1088"/>
      <c r="AB350" s="1088"/>
      <c r="AC350" s="613"/>
    </row>
    <row r="351" spans="1:29" s="884" customFormat="1">
      <c r="A351" s="920"/>
      <c r="B351" s="1088"/>
      <c r="C351" s="1088"/>
      <c r="D351" s="1127"/>
      <c r="E351" s="942"/>
      <c r="F351" s="946" t="s">
        <v>888</v>
      </c>
      <c r="G351" s="1063"/>
      <c r="H351" s="1073">
        <v>414</v>
      </c>
      <c r="I351" s="947"/>
      <c r="J351" s="945"/>
      <c r="R351" s="1085"/>
      <c r="S351" s="1085"/>
      <c r="T351" s="1085"/>
      <c r="U351" s="1059"/>
      <c r="V351" s="920"/>
      <c r="W351" s="920"/>
      <c r="X351" s="1088"/>
      <c r="Y351" s="1088"/>
      <c r="Z351" s="1088"/>
      <c r="AA351" s="1088"/>
      <c r="AB351" s="1088"/>
      <c r="AC351" s="613"/>
    </row>
    <row r="352" spans="1:29" ht="14.25" thickBot="1">
      <c r="D352" s="1128"/>
      <c r="E352" s="1057"/>
      <c r="F352" s="1041" t="s">
        <v>889</v>
      </c>
      <c r="G352" s="1070"/>
      <c r="H352" s="1080">
        <v>410</v>
      </c>
      <c r="I352" s="1042"/>
      <c r="J352" s="1058"/>
      <c r="K352" s="884"/>
      <c r="L352" s="884"/>
      <c r="M352" s="884"/>
      <c r="N352" s="884"/>
      <c r="O352" s="884"/>
      <c r="P352" s="884"/>
      <c r="Q352" s="884"/>
      <c r="R352" s="1085"/>
      <c r="S352" s="1085"/>
      <c r="T352" s="1085"/>
      <c r="U352" s="1059"/>
      <c r="V352" s="920"/>
      <c r="W352" s="920"/>
    </row>
    <row r="354" spans="4:7">
      <c r="D354" s="1088"/>
      <c r="G354" s="1088"/>
    </row>
    <row r="355" spans="4:7">
      <c r="D355" s="1088"/>
      <c r="G355" s="1088"/>
    </row>
    <row r="356" spans="4:7">
      <c r="D356" s="1088"/>
      <c r="G356" s="1088"/>
    </row>
    <row r="357" spans="4:7">
      <c r="D357" s="1088"/>
      <c r="G357" s="1088"/>
    </row>
    <row r="358" spans="4:7">
      <c r="D358" s="1088"/>
      <c r="G358" s="1088"/>
    </row>
    <row r="359" spans="4:7">
      <c r="D359" s="1088"/>
      <c r="G359" s="1088"/>
    </row>
    <row r="360" spans="4:7">
      <c r="D360" s="1088"/>
      <c r="G360" s="1088"/>
    </row>
    <row r="361" spans="4:7">
      <c r="D361" s="1088"/>
      <c r="G361" s="1088"/>
    </row>
    <row r="362" spans="4:7">
      <c r="D362" s="1088"/>
      <c r="G362" s="1088"/>
    </row>
    <row r="363" spans="4:7">
      <c r="D363" s="1088"/>
      <c r="G363" s="1088"/>
    </row>
    <row r="364" spans="4:7">
      <c r="D364" s="1088"/>
      <c r="G364" s="1088"/>
    </row>
    <row r="365" spans="4:7">
      <c r="D365" s="1088"/>
      <c r="G365" s="1088"/>
    </row>
    <row r="366" spans="4:7">
      <c r="D366" s="1088"/>
      <c r="G366" s="1088"/>
    </row>
    <row r="367" spans="4:7">
      <c r="D367" s="1088"/>
      <c r="G367" s="1088"/>
    </row>
    <row r="368" spans="4:7">
      <c r="D368" s="1088"/>
      <c r="G368" s="1088"/>
    </row>
    <row r="369" spans="4:7">
      <c r="D369" s="1088"/>
      <c r="G369" s="1088"/>
    </row>
    <row r="370" spans="4:7">
      <c r="D370" s="1088"/>
      <c r="G370" s="1088"/>
    </row>
    <row r="371" spans="4:7">
      <c r="D371" s="1088"/>
      <c r="G371" s="1088"/>
    </row>
    <row r="372" spans="4:7">
      <c r="D372" s="1088"/>
      <c r="G372" s="1088"/>
    </row>
    <row r="373" spans="4:7">
      <c r="D373" s="1088"/>
      <c r="G373" s="1088"/>
    </row>
    <row r="374" spans="4:7">
      <c r="D374" s="1088"/>
      <c r="G374" s="1088"/>
    </row>
    <row r="375" spans="4:7">
      <c r="D375" s="1088"/>
      <c r="G375" s="1088"/>
    </row>
    <row r="376" spans="4:7">
      <c r="D376" s="1088"/>
      <c r="G376" s="1088"/>
    </row>
    <row r="377" spans="4:7">
      <c r="D377" s="1088"/>
      <c r="G377" s="1088"/>
    </row>
    <row r="378" spans="4:7">
      <c r="D378" s="1088"/>
      <c r="G378" s="1088"/>
    </row>
    <row r="379" spans="4:7">
      <c r="D379" s="1088"/>
      <c r="G379" s="1088"/>
    </row>
    <row r="380" spans="4:7">
      <c r="D380" s="1088"/>
      <c r="G380" s="1088"/>
    </row>
    <row r="381" spans="4:7">
      <c r="D381" s="1088"/>
      <c r="G381" s="1088"/>
    </row>
    <row r="382" spans="4:7">
      <c r="D382" s="1088"/>
      <c r="G382" s="1088"/>
    </row>
    <row r="383" spans="4:7">
      <c r="D383" s="1088"/>
      <c r="G383" s="1088"/>
    </row>
    <row r="384" spans="4:7">
      <c r="D384" s="1088"/>
      <c r="G384" s="1088"/>
    </row>
    <row r="385" spans="4:7">
      <c r="D385" s="1088"/>
      <c r="G385" s="1088"/>
    </row>
    <row r="386" spans="4:7">
      <c r="D386" s="1088"/>
      <c r="G386" s="1088"/>
    </row>
    <row r="387" spans="4:7">
      <c r="D387" s="1088"/>
      <c r="G387" s="1088"/>
    </row>
    <row r="388" spans="4:7">
      <c r="D388" s="1088"/>
      <c r="G388" s="1088"/>
    </row>
    <row r="389" spans="4:7">
      <c r="D389" s="1088"/>
      <c r="G389" s="1088"/>
    </row>
    <row r="390" spans="4:7">
      <c r="D390" s="1088"/>
      <c r="G390" s="1088"/>
    </row>
    <row r="391" spans="4:7">
      <c r="D391" s="1088"/>
      <c r="G391" s="1088"/>
    </row>
    <row r="392" spans="4:7">
      <c r="D392" s="1088"/>
      <c r="G392" s="1088"/>
    </row>
    <row r="393" spans="4:7">
      <c r="D393" s="1088"/>
      <c r="G393" s="1088"/>
    </row>
    <row r="394" spans="4:7">
      <c r="D394" s="1088"/>
      <c r="G394" s="1088"/>
    </row>
    <row r="395" spans="4:7">
      <c r="D395" s="1088"/>
      <c r="G395" s="1088"/>
    </row>
    <row r="396" spans="4:7">
      <c r="D396" s="1088"/>
      <c r="G396" s="1088"/>
    </row>
    <row r="397" spans="4:7">
      <c r="D397" s="1088"/>
      <c r="G397" s="1088"/>
    </row>
    <row r="398" spans="4:7">
      <c r="D398" s="1088"/>
      <c r="G398" s="1088"/>
    </row>
    <row r="399" spans="4:7">
      <c r="D399" s="1088"/>
      <c r="G399" s="1088"/>
    </row>
    <row r="400" spans="4:7">
      <c r="D400" s="1088"/>
      <c r="G400" s="1088"/>
    </row>
    <row r="401" spans="4:7">
      <c r="D401" s="1088"/>
      <c r="G401" s="1088"/>
    </row>
    <row r="402" spans="4:7">
      <c r="D402" s="1088"/>
      <c r="G402" s="1088"/>
    </row>
    <row r="403" spans="4:7">
      <c r="D403" s="1088"/>
      <c r="G403" s="1088"/>
    </row>
    <row r="404" spans="4:7">
      <c r="D404" s="1088"/>
      <c r="G404" s="1088"/>
    </row>
    <row r="405" spans="4:7">
      <c r="D405" s="1088"/>
      <c r="G405" s="1088"/>
    </row>
    <row r="406" spans="4:7">
      <c r="D406" s="1088"/>
      <c r="G406" s="1088"/>
    </row>
    <row r="407" spans="4:7">
      <c r="D407" s="1088"/>
      <c r="G407" s="1088"/>
    </row>
    <row r="408" spans="4:7">
      <c r="D408" s="1088"/>
      <c r="G408" s="1088"/>
    </row>
    <row r="409" spans="4:7">
      <c r="D409" s="1088"/>
      <c r="G409" s="1088"/>
    </row>
    <row r="410" spans="4:7">
      <c r="D410" s="1088"/>
      <c r="G410" s="1088"/>
    </row>
    <row r="411" spans="4:7">
      <c r="D411" s="1088"/>
      <c r="G411" s="1088"/>
    </row>
    <row r="412" spans="4:7">
      <c r="D412" s="1088"/>
      <c r="G412" s="1088"/>
    </row>
    <row r="413" spans="4:7">
      <c r="D413" s="1088"/>
      <c r="G413" s="1088"/>
    </row>
    <row r="414" spans="4:7">
      <c r="D414" s="1088"/>
      <c r="G414" s="1088"/>
    </row>
    <row r="415" spans="4:7">
      <c r="D415" s="1088"/>
      <c r="G415" s="1088"/>
    </row>
    <row r="416" spans="4:7">
      <c r="D416" s="1088"/>
      <c r="G416" s="1088"/>
    </row>
    <row r="417" spans="4:7">
      <c r="D417" s="1088"/>
      <c r="G417" s="1088"/>
    </row>
    <row r="418" spans="4:7">
      <c r="D418" s="1088"/>
      <c r="G418" s="1088"/>
    </row>
    <row r="419" spans="4:7">
      <c r="D419" s="1088"/>
      <c r="G419" s="1088"/>
    </row>
    <row r="420" spans="4:7">
      <c r="D420" s="1088"/>
      <c r="G420" s="1088"/>
    </row>
    <row r="421" spans="4:7">
      <c r="D421" s="1088"/>
      <c r="G421" s="1088"/>
    </row>
    <row r="422" spans="4:7">
      <c r="D422" s="1088"/>
      <c r="G422" s="1088"/>
    </row>
    <row r="423" spans="4:7">
      <c r="D423" s="1088"/>
      <c r="G423" s="1088"/>
    </row>
    <row r="424" spans="4:7">
      <c r="D424" s="1088"/>
      <c r="G424" s="1088"/>
    </row>
    <row r="425" spans="4:7">
      <c r="D425" s="1088"/>
      <c r="G425" s="1088"/>
    </row>
    <row r="426" spans="4:7">
      <c r="D426" s="1088"/>
      <c r="G426" s="1088"/>
    </row>
    <row r="427" spans="4:7">
      <c r="D427" s="1088"/>
      <c r="G427" s="1088"/>
    </row>
    <row r="428" spans="4:7">
      <c r="D428" s="1088"/>
      <c r="G428" s="1088"/>
    </row>
    <row r="429" spans="4:7">
      <c r="D429" s="1088"/>
      <c r="G429" s="1088"/>
    </row>
    <row r="430" spans="4:7">
      <c r="D430" s="1088"/>
      <c r="G430" s="1088"/>
    </row>
    <row r="431" spans="4:7">
      <c r="D431" s="1088"/>
      <c r="G431" s="1088"/>
    </row>
    <row r="432" spans="4:7">
      <c r="D432" s="1088"/>
      <c r="G432" s="1088"/>
    </row>
    <row r="433" spans="4:7">
      <c r="D433" s="1088"/>
      <c r="G433" s="1088"/>
    </row>
    <row r="434" spans="4:7">
      <c r="D434" s="1088"/>
      <c r="G434" s="1088"/>
    </row>
    <row r="435" spans="4:7">
      <c r="D435" s="1088"/>
      <c r="G435" s="1088"/>
    </row>
    <row r="436" spans="4:7">
      <c r="D436" s="1088"/>
      <c r="G436" s="1088"/>
    </row>
    <row r="437" spans="4:7">
      <c r="D437" s="1088"/>
      <c r="G437" s="1088"/>
    </row>
    <row r="438" spans="4:7">
      <c r="D438" s="1088"/>
      <c r="G438" s="1088"/>
    </row>
    <row r="439" spans="4:7">
      <c r="D439" s="1088"/>
      <c r="G439" s="1088"/>
    </row>
    <row r="440" spans="4:7">
      <c r="D440" s="1088"/>
      <c r="G440" s="1088"/>
    </row>
    <row r="441" spans="4:7">
      <c r="D441" s="1088"/>
      <c r="G441" s="1088"/>
    </row>
    <row r="442" spans="4:7">
      <c r="D442" s="1088"/>
      <c r="G442" s="1088"/>
    </row>
    <row r="443" spans="4:7">
      <c r="D443" s="1088"/>
      <c r="G443" s="1088"/>
    </row>
    <row r="444" spans="4:7">
      <c r="D444" s="1088"/>
      <c r="G444" s="1088"/>
    </row>
    <row r="445" spans="4:7">
      <c r="D445" s="1088"/>
      <c r="G445" s="1088"/>
    </row>
    <row r="446" spans="4:7">
      <c r="D446" s="1088"/>
      <c r="G446" s="1088"/>
    </row>
    <row r="447" spans="4:7">
      <c r="D447" s="1088"/>
      <c r="G447" s="1088"/>
    </row>
    <row r="448" spans="4:7">
      <c r="D448" s="1088"/>
      <c r="G448" s="1088"/>
    </row>
    <row r="449" spans="4:7">
      <c r="D449" s="1088"/>
      <c r="G449" s="1088"/>
    </row>
    <row r="450" spans="4:7">
      <c r="D450" s="1088"/>
      <c r="G450" s="1088"/>
    </row>
    <row r="451" spans="4:7">
      <c r="D451" s="1088"/>
      <c r="G451" s="1088"/>
    </row>
    <row r="452" spans="4:7">
      <c r="D452" s="1088"/>
      <c r="G452" s="1088"/>
    </row>
    <row r="453" spans="4:7">
      <c r="D453" s="1088"/>
      <c r="G453" s="1088"/>
    </row>
    <row r="454" spans="4:7">
      <c r="D454" s="1088"/>
      <c r="G454" s="1088"/>
    </row>
    <row r="455" spans="4:7">
      <c r="D455" s="1088"/>
      <c r="G455" s="1088"/>
    </row>
    <row r="456" spans="4:7">
      <c r="D456" s="1088"/>
      <c r="G456" s="1088"/>
    </row>
    <row r="457" spans="4:7">
      <c r="D457" s="1088"/>
      <c r="G457" s="1088"/>
    </row>
    <row r="458" spans="4:7">
      <c r="D458" s="1088"/>
      <c r="G458" s="1088"/>
    </row>
    <row r="459" spans="4:7">
      <c r="D459" s="1088"/>
      <c r="G459" s="1088"/>
    </row>
    <row r="460" spans="4:7">
      <c r="D460" s="1088"/>
      <c r="G460" s="1088"/>
    </row>
    <row r="461" spans="4:7">
      <c r="D461" s="1088"/>
      <c r="G461" s="1088"/>
    </row>
  </sheetData>
  <mergeCells count="182">
    <mergeCell ref="AA237:AB237"/>
    <mergeCell ref="D227:D235"/>
    <mergeCell ref="V140:V177"/>
    <mergeCell ref="R141:R154"/>
    <mergeCell ref="K150:K163"/>
    <mergeCell ref="K197:K201"/>
    <mergeCell ref="D198:D201"/>
    <mergeCell ref="I237:J237"/>
    <mergeCell ref="P237:Q237"/>
    <mergeCell ref="T237:U237"/>
    <mergeCell ref="K218:K221"/>
    <mergeCell ref="D219:D226"/>
    <mergeCell ref="K222:K227"/>
    <mergeCell ref="R194:AB194"/>
    <mergeCell ref="R195:AB195"/>
    <mergeCell ref="R196:AB196"/>
    <mergeCell ref="R197:AB197"/>
    <mergeCell ref="R198:AB198"/>
    <mergeCell ref="R199:AB199"/>
    <mergeCell ref="R200:AB200"/>
    <mergeCell ref="R201:AB201"/>
    <mergeCell ref="R202:AB202"/>
    <mergeCell ref="R203:AB203"/>
    <mergeCell ref="R204:AB204"/>
    <mergeCell ref="P120:Q120"/>
    <mergeCell ref="T120:U120"/>
    <mergeCell ref="AA120:AB120"/>
    <mergeCell ref="D121:D133"/>
    <mergeCell ref="K121:K132"/>
    <mergeCell ref="R121:R122"/>
    <mergeCell ref="V121:V139"/>
    <mergeCell ref="R123:R140"/>
    <mergeCell ref="K133:K149"/>
    <mergeCell ref="AA3:AB3"/>
    <mergeCell ref="D4:D16"/>
    <mergeCell ref="K4:K15"/>
    <mergeCell ref="R4:R5"/>
    <mergeCell ref="V4:V22"/>
    <mergeCell ref="R6:R23"/>
    <mergeCell ref="K16:K32"/>
    <mergeCell ref="D17:D34"/>
    <mergeCell ref="V23:V60"/>
    <mergeCell ref="R24:R37"/>
    <mergeCell ref="K33:K46"/>
    <mergeCell ref="D35:D56"/>
    <mergeCell ref="K47:K60"/>
    <mergeCell ref="D57:D70"/>
    <mergeCell ref="K61:K68"/>
    <mergeCell ref="V61:V76"/>
    <mergeCell ref="K69:K73"/>
    <mergeCell ref="D71:D80"/>
    <mergeCell ref="K74:K79"/>
    <mergeCell ref="K80:K84"/>
    <mergeCell ref="D81:D84"/>
    <mergeCell ref="R77:AB77"/>
    <mergeCell ref="R78:AB78"/>
    <mergeCell ref="R79:AB79"/>
    <mergeCell ref="V295:V310"/>
    <mergeCell ref="K303:K307"/>
    <mergeCell ref="D305:D314"/>
    <mergeCell ref="K308:K313"/>
    <mergeCell ref="K314:K318"/>
    <mergeCell ref="D134:D151"/>
    <mergeCell ref="I3:J3"/>
    <mergeCell ref="P3:Q3"/>
    <mergeCell ref="T3:U3"/>
    <mergeCell ref="D85:D92"/>
    <mergeCell ref="K85:K88"/>
    <mergeCell ref="K89:K92"/>
    <mergeCell ref="D202:D209"/>
    <mergeCell ref="K202:K205"/>
    <mergeCell ref="K206:K209"/>
    <mergeCell ref="I120:J120"/>
    <mergeCell ref="K105:K110"/>
    <mergeCell ref="D110:D118"/>
    <mergeCell ref="D152:D173"/>
    <mergeCell ref="K164:K177"/>
    <mergeCell ref="D174:D187"/>
    <mergeCell ref="K178:K185"/>
    <mergeCell ref="V178:V193"/>
    <mergeCell ref="K186:K190"/>
    <mergeCell ref="D93:D101"/>
    <mergeCell ref="K93:K100"/>
    <mergeCell ref="K101:K104"/>
    <mergeCell ref="D102:D109"/>
    <mergeCell ref="K267:K280"/>
    <mergeCell ref="D269:D290"/>
    <mergeCell ref="K281:K294"/>
    <mergeCell ref="D291:D304"/>
    <mergeCell ref="K295:K302"/>
    <mergeCell ref="B2:AB2"/>
    <mergeCell ref="D188:D197"/>
    <mergeCell ref="K191:K196"/>
    <mergeCell ref="D344:D352"/>
    <mergeCell ref="D238:D250"/>
    <mergeCell ref="K238:K249"/>
    <mergeCell ref="R238:R239"/>
    <mergeCell ref="V238:V256"/>
    <mergeCell ref="R240:R257"/>
    <mergeCell ref="K250:K266"/>
    <mergeCell ref="D251:D268"/>
    <mergeCell ref="V257:V294"/>
    <mergeCell ref="R258:R271"/>
    <mergeCell ref="D319:D326"/>
    <mergeCell ref="K319:K322"/>
    <mergeCell ref="K323:K326"/>
    <mergeCell ref="D327:D335"/>
    <mergeCell ref="K327:K334"/>
    <mergeCell ref="K335:K338"/>
    <mergeCell ref="D336:D343"/>
    <mergeCell ref="K339:K344"/>
    <mergeCell ref="D210:D218"/>
    <mergeCell ref="K210:K217"/>
    <mergeCell ref="D315:D318"/>
    <mergeCell ref="R80:AB80"/>
    <mergeCell ref="R81:AB81"/>
    <mergeCell ref="R82:AB82"/>
    <mergeCell ref="R83:AB83"/>
    <mergeCell ref="R84:AB84"/>
    <mergeCell ref="R85:AB85"/>
    <mergeCell ref="R96:AB96"/>
    <mergeCell ref="R97:AB97"/>
    <mergeCell ref="R98:AB98"/>
    <mergeCell ref="R86:AB86"/>
    <mergeCell ref="R87:AB87"/>
    <mergeCell ref="R88:AB88"/>
    <mergeCell ref="R89:AB89"/>
    <mergeCell ref="R90:AB90"/>
    <mergeCell ref="R91:AB91"/>
    <mergeCell ref="R92:AB92"/>
    <mergeCell ref="R93:AB93"/>
    <mergeCell ref="R94:AB94"/>
    <mergeCell ref="R95:AB95"/>
    <mergeCell ref="R99:AB99"/>
    <mergeCell ref="R100:AB100"/>
    <mergeCell ref="R101:AB101"/>
    <mergeCell ref="R102:AB102"/>
    <mergeCell ref="R103:AB103"/>
    <mergeCell ref="R104:AB104"/>
    <mergeCell ref="R114:AB114"/>
    <mergeCell ref="R115:AB115"/>
    <mergeCell ref="R116:AB116"/>
    <mergeCell ref="R117:AB117"/>
    <mergeCell ref="R118:AB118"/>
    <mergeCell ref="R105:AB105"/>
    <mergeCell ref="R106:AB106"/>
    <mergeCell ref="R107:AB107"/>
    <mergeCell ref="R108:AB108"/>
    <mergeCell ref="R109:AB109"/>
    <mergeCell ref="R110:AB110"/>
    <mergeCell ref="R111:AB111"/>
    <mergeCell ref="R113:AB113"/>
    <mergeCell ref="R205:AB205"/>
    <mergeCell ref="R206:AB206"/>
    <mergeCell ref="R207:AB207"/>
    <mergeCell ref="R208:AB208"/>
    <mergeCell ref="R209:AB209"/>
    <mergeCell ref="R210:AB210"/>
    <mergeCell ref="R211:AB211"/>
    <mergeCell ref="R212:AB212"/>
    <mergeCell ref="R213:AB213"/>
    <mergeCell ref="R214:AB214"/>
    <mergeCell ref="R215:AB215"/>
    <mergeCell ref="R216:AB216"/>
    <mergeCell ref="R217:AB217"/>
    <mergeCell ref="R218:AB218"/>
    <mergeCell ref="R219:AB219"/>
    <mergeCell ref="R220:AB220"/>
    <mergeCell ref="R221:AB221"/>
    <mergeCell ref="R222:AB222"/>
    <mergeCell ref="R233:AB233"/>
    <mergeCell ref="R234:AB234"/>
    <mergeCell ref="R235:AB235"/>
    <mergeCell ref="R223:AB223"/>
    <mergeCell ref="R224:AB224"/>
    <mergeCell ref="R225:AB225"/>
    <mergeCell ref="R226:AB226"/>
    <mergeCell ref="R227:AB227"/>
    <mergeCell ref="R228:AB228"/>
    <mergeCell ref="R230:AB230"/>
    <mergeCell ref="R231:AB231"/>
    <mergeCell ref="R232:AB232"/>
  </mergeCells>
  <phoneticPr fontId="1"/>
  <conditionalFormatting sqref="C3:C10">
    <cfRule type="cellIs" dxfId="1" priority="1" operator="between">
      <formula>50</formula>
      <formula>200</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15"/>
  <sheetViews>
    <sheetView showGridLines="0" workbookViewId="0">
      <selection activeCell="L9" sqref="L9"/>
    </sheetView>
  </sheetViews>
  <sheetFormatPr defaultRowHeight="13.5"/>
  <cols>
    <col min="1" max="1" width="2.25" style="57" customWidth="1"/>
    <col min="2" max="2" width="15.5" style="57" customWidth="1"/>
    <col min="3" max="12" width="4.625" style="596" customWidth="1"/>
    <col min="13" max="13" width="15" style="597" bestFit="1" customWidth="1"/>
    <col min="14" max="14" width="15" style="598" customWidth="1"/>
    <col min="15" max="15" width="3.625" style="599" customWidth="1"/>
    <col min="16" max="16" width="3.625" style="600" customWidth="1"/>
    <col min="17" max="17" width="3.625" style="601" customWidth="1"/>
    <col min="18" max="18" width="3.625" style="602" customWidth="1"/>
    <col min="19" max="19" width="3.625" style="603" customWidth="1"/>
    <col min="20" max="20" width="3.625" style="604" customWidth="1"/>
    <col min="21" max="21" width="4.625" style="605" customWidth="1"/>
    <col min="22" max="22" width="3.625" style="606" customWidth="1"/>
    <col min="23" max="23" width="2.5" style="607" customWidth="1"/>
    <col min="24" max="24" width="2.5" style="608" customWidth="1"/>
    <col min="25" max="25" width="2.5" style="609" customWidth="1"/>
    <col min="26" max="26" width="2.5" style="610" customWidth="1"/>
    <col min="27" max="27" width="2.5" style="611" customWidth="1"/>
    <col min="28" max="28" width="15" style="612" customWidth="1"/>
    <col min="29" max="29" width="0.625" style="57" customWidth="1"/>
    <col min="30" max="30" width="72.25" style="57" customWidth="1"/>
    <col min="31" max="31" width="2.25" style="57" customWidth="1"/>
    <col min="32" max="16384" width="9" style="57"/>
  </cols>
  <sheetData>
    <row r="1" spans="1:31" s="2" customFormat="1" ht="13.5" customHeight="1" thickBot="1">
      <c r="A1" s="1188"/>
      <c r="B1" s="1189"/>
      <c r="C1" s="1189"/>
      <c r="D1" s="1189"/>
      <c r="E1" s="1189"/>
      <c r="F1" s="1189"/>
      <c r="G1" s="1189"/>
      <c r="H1" s="1189"/>
      <c r="I1" s="1189"/>
      <c r="J1" s="1189"/>
      <c r="K1" s="1189"/>
      <c r="L1" s="1189"/>
      <c r="M1" s="1189"/>
      <c r="N1" s="1189"/>
      <c r="O1" s="1189"/>
      <c r="P1" s="1189"/>
      <c r="Q1" s="1189"/>
      <c r="R1" s="1189"/>
      <c r="S1" s="1189"/>
      <c r="T1" s="1189"/>
      <c r="U1" s="1189"/>
      <c r="V1" s="1189"/>
      <c r="W1" s="1189"/>
      <c r="X1" s="1189"/>
      <c r="Y1" s="1189"/>
      <c r="Z1" s="1189"/>
      <c r="AA1" s="1189"/>
      <c r="AB1" s="1189"/>
      <c r="AC1" s="1189"/>
      <c r="AD1" s="1189"/>
      <c r="AE1" s="1"/>
    </row>
    <row r="2" spans="1:31" s="5" customFormat="1" ht="19.5" customHeight="1" thickTop="1" thickBot="1">
      <c r="A2" s="1190"/>
      <c r="B2" s="3"/>
      <c r="C2" s="1191" t="s">
        <v>0</v>
      </c>
      <c r="D2" s="1173" t="s">
        <v>1</v>
      </c>
      <c r="E2" s="1176"/>
      <c r="F2" s="1173"/>
      <c r="G2" s="1176"/>
      <c r="H2" s="1173"/>
      <c r="I2" s="1176"/>
      <c r="J2" s="1173"/>
      <c r="K2" s="1176"/>
      <c r="L2" s="1173"/>
      <c r="M2" s="6" t="s">
        <v>2</v>
      </c>
      <c r="N2" s="1180" t="s">
        <v>3</v>
      </c>
      <c r="O2" s="1181"/>
      <c r="P2" s="1181"/>
      <c r="Q2" s="1181"/>
      <c r="R2" s="1181"/>
      <c r="S2" s="1181"/>
      <c r="T2" s="1181"/>
      <c r="U2" s="1181"/>
      <c r="V2" s="1181"/>
      <c r="W2" s="1181"/>
      <c r="X2" s="1181"/>
      <c r="Y2" s="1181"/>
      <c r="Z2" s="1181"/>
      <c r="AA2" s="1181"/>
      <c r="AB2" s="1181"/>
      <c r="AC2" s="1181"/>
      <c r="AD2" s="1182"/>
      <c r="AE2" s="4"/>
    </row>
    <row r="3" spans="1:31" s="5" customFormat="1" ht="19.5" customHeight="1" thickBot="1">
      <c r="A3" s="1190"/>
      <c r="B3" s="3"/>
      <c r="C3" s="1192"/>
      <c r="D3" s="1174"/>
      <c r="E3" s="1177"/>
      <c r="F3" s="1174"/>
      <c r="G3" s="1177"/>
      <c r="H3" s="1174"/>
      <c r="I3" s="1177"/>
      <c r="J3" s="1174"/>
      <c r="K3" s="1177"/>
      <c r="L3" s="1174"/>
      <c r="M3" s="7" t="s">
        <v>4</v>
      </c>
      <c r="N3" s="1164" t="s">
        <v>5</v>
      </c>
      <c r="O3" s="1165"/>
      <c r="P3" s="1165"/>
      <c r="Q3" s="1165"/>
      <c r="R3" s="1165"/>
      <c r="S3" s="1165"/>
      <c r="T3" s="1165"/>
      <c r="U3" s="1165"/>
      <c r="V3" s="1165"/>
      <c r="W3" s="1165"/>
      <c r="X3" s="1165"/>
      <c r="Y3" s="1165"/>
      <c r="Z3" s="1165"/>
      <c r="AA3" s="1165"/>
      <c r="AB3" s="1165"/>
      <c r="AC3" s="1165"/>
      <c r="AD3" s="1166"/>
      <c r="AE3" s="4"/>
    </row>
    <row r="4" spans="1:31" s="5" customFormat="1" ht="19.5" customHeight="1" thickBot="1">
      <c r="A4" s="1190"/>
      <c r="B4" s="3"/>
      <c r="C4" s="1192"/>
      <c r="D4" s="1174"/>
      <c r="E4" s="1177"/>
      <c r="F4" s="1174"/>
      <c r="G4" s="1177"/>
      <c r="H4" s="1174"/>
      <c r="I4" s="1177"/>
      <c r="J4" s="1174"/>
      <c r="K4" s="1177"/>
      <c r="L4" s="1174"/>
      <c r="M4" s="7" t="s">
        <v>6</v>
      </c>
      <c r="N4" s="1164" t="s">
        <v>7</v>
      </c>
      <c r="O4" s="1165"/>
      <c r="P4" s="1165"/>
      <c r="Q4" s="1165"/>
      <c r="R4" s="1165"/>
      <c r="S4" s="1165"/>
      <c r="T4" s="1165"/>
      <c r="U4" s="1165"/>
      <c r="V4" s="1165"/>
      <c r="W4" s="1165"/>
      <c r="X4" s="1165"/>
      <c r="Y4" s="1165"/>
      <c r="Z4" s="1165"/>
      <c r="AA4" s="1165"/>
      <c r="AB4" s="1165"/>
      <c r="AC4" s="1165"/>
      <c r="AD4" s="1166"/>
      <c r="AE4" s="4"/>
    </row>
    <row r="5" spans="1:31" s="5" customFormat="1" ht="19.5" customHeight="1">
      <c r="A5" s="1190"/>
      <c r="B5" s="3"/>
      <c r="C5" s="1192"/>
      <c r="D5" s="1174"/>
      <c r="E5" s="1177"/>
      <c r="F5" s="1174"/>
      <c r="G5" s="1177"/>
      <c r="H5" s="1174"/>
      <c r="I5" s="1177"/>
      <c r="J5" s="1174"/>
      <c r="K5" s="1177"/>
      <c r="L5" s="1174"/>
      <c r="M5" s="1183" t="s">
        <v>8</v>
      </c>
      <c r="N5" s="1167" t="s">
        <v>9</v>
      </c>
      <c r="O5" s="1168"/>
      <c r="P5" s="1168"/>
      <c r="Q5" s="1168"/>
      <c r="R5" s="1168"/>
      <c r="S5" s="1168"/>
      <c r="T5" s="1168"/>
      <c r="U5" s="1168"/>
      <c r="V5" s="1168"/>
      <c r="W5" s="1168"/>
      <c r="X5" s="1168"/>
      <c r="Y5" s="1168"/>
      <c r="Z5" s="1168"/>
      <c r="AA5" s="1168"/>
      <c r="AB5" s="1168"/>
      <c r="AC5" s="1168"/>
      <c r="AD5" s="1169"/>
      <c r="AE5" s="4"/>
    </row>
    <row r="6" spans="1:31" s="5" customFormat="1" ht="19.5" customHeight="1" thickBot="1">
      <c r="A6" s="1190"/>
      <c r="B6" s="3"/>
      <c r="C6" s="1192"/>
      <c r="D6" s="1174"/>
      <c r="E6" s="1177"/>
      <c r="F6" s="1174"/>
      <c r="G6" s="1177"/>
      <c r="H6" s="1174"/>
      <c r="I6" s="1177"/>
      <c r="J6" s="1174"/>
      <c r="K6" s="1177"/>
      <c r="L6" s="1174"/>
      <c r="M6" s="1184"/>
      <c r="N6" s="1170" t="s">
        <v>10</v>
      </c>
      <c r="O6" s="1171"/>
      <c r="P6" s="1171"/>
      <c r="Q6" s="1171"/>
      <c r="R6" s="1171"/>
      <c r="S6" s="1171"/>
      <c r="T6" s="1171"/>
      <c r="U6" s="1171"/>
      <c r="V6" s="1171"/>
      <c r="W6" s="1171"/>
      <c r="X6" s="1171"/>
      <c r="Y6" s="1171"/>
      <c r="Z6" s="1171"/>
      <c r="AA6" s="1171"/>
      <c r="AB6" s="1171"/>
      <c r="AC6" s="1171"/>
      <c r="AD6" s="1172"/>
      <c r="AE6" s="4"/>
    </row>
    <row r="7" spans="1:31" s="8" customFormat="1" ht="82.5" customHeight="1" thickBot="1">
      <c r="A7" s="1190"/>
      <c r="C7" s="1192"/>
      <c r="D7" s="1174"/>
      <c r="E7" s="1177"/>
      <c r="F7" s="1174"/>
      <c r="G7" s="1177"/>
      <c r="H7" s="1174"/>
      <c r="I7" s="1177"/>
      <c r="J7" s="1174"/>
      <c r="K7" s="1177"/>
      <c r="L7" s="1174"/>
      <c r="M7" s="9" t="s">
        <v>11</v>
      </c>
      <c r="N7" s="1185" t="s">
        <v>12</v>
      </c>
      <c r="O7" s="1186"/>
      <c r="P7" s="1186"/>
      <c r="Q7" s="1186"/>
      <c r="R7" s="1186"/>
      <c r="S7" s="1186"/>
      <c r="T7" s="1186"/>
      <c r="U7" s="1186"/>
      <c r="V7" s="1186"/>
      <c r="W7" s="1186"/>
      <c r="X7" s="1186"/>
      <c r="Y7" s="1186"/>
      <c r="Z7" s="1186"/>
      <c r="AA7" s="1186"/>
      <c r="AB7" s="1186"/>
      <c r="AC7" s="1186"/>
      <c r="AD7" s="1187"/>
      <c r="AE7" s="4"/>
    </row>
    <row r="8" spans="1:31" s="8" customFormat="1" ht="24.75" customHeight="1" thickTop="1" thickBot="1">
      <c r="A8" s="1190"/>
      <c r="B8" s="10" t="s">
        <v>13</v>
      </c>
      <c r="C8" s="1193"/>
      <c r="D8" s="1175"/>
      <c r="E8" s="1178"/>
      <c r="F8" s="1175"/>
      <c r="G8" s="1178"/>
      <c r="H8" s="1175"/>
      <c r="I8" s="1178"/>
      <c r="J8" s="1175"/>
      <c r="K8" s="1178"/>
      <c r="L8" s="1179"/>
      <c r="M8" s="11"/>
      <c r="N8" s="12"/>
      <c r="O8" s="12"/>
      <c r="P8" s="12"/>
      <c r="Q8" s="12"/>
      <c r="R8" s="12"/>
      <c r="S8" s="12"/>
      <c r="T8" s="12"/>
      <c r="U8" s="12"/>
      <c r="V8" s="12"/>
      <c r="W8" s="12"/>
      <c r="X8" s="12"/>
      <c r="Y8" s="12"/>
      <c r="Z8" s="12"/>
      <c r="AA8" s="12"/>
      <c r="AB8" s="12"/>
      <c r="AC8" s="12"/>
      <c r="AD8" s="12"/>
      <c r="AE8" s="4"/>
    </row>
    <row r="9" spans="1:31" s="8" customFormat="1" ht="13.5" customHeight="1">
      <c r="A9" s="1190"/>
      <c r="B9" s="905" t="s">
        <v>14</v>
      </c>
      <c r="C9" s="906"/>
      <c r="D9" s="907"/>
      <c r="E9" s="907"/>
      <c r="F9" s="908"/>
      <c r="G9" s="907"/>
      <c r="H9" s="907"/>
      <c r="I9" s="907"/>
      <c r="J9" s="907"/>
      <c r="K9" s="907"/>
      <c r="L9" s="909"/>
      <c r="N9" s="1204" t="s">
        <v>15</v>
      </c>
      <c r="O9" s="1205"/>
      <c r="P9" s="1205"/>
      <c r="Q9" s="1205"/>
      <c r="R9" s="1205"/>
      <c r="S9" s="1205"/>
      <c r="T9" s="1205"/>
      <c r="U9" s="1205"/>
      <c r="V9" s="1205"/>
      <c r="W9" s="1205"/>
      <c r="X9" s="1205"/>
      <c r="Y9" s="1205"/>
      <c r="Z9" s="1205"/>
      <c r="AA9" s="1205"/>
      <c r="AB9" s="1205"/>
      <c r="AC9" s="1205"/>
      <c r="AD9" s="1206"/>
      <c r="AE9" s="4"/>
    </row>
    <row r="10" spans="1:31" s="8" customFormat="1" ht="13.5" customHeight="1">
      <c r="A10" s="1190"/>
      <c r="B10" s="910" t="s">
        <v>16</v>
      </c>
      <c r="C10" s="911"/>
      <c r="D10" s="912">
        <v>490</v>
      </c>
      <c r="E10" s="912"/>
      <c r="F10" s="913"/>
      <c r="G10" s="912"/>
      <c r="H10" s="912"/>
      <c r="I10" s="912"/>
      <c r="J10" s="912"/>
      <c r="K10" s="912"/>
      <c r="L10" s="914"/>
      <c r="N10" s="1207" t="s">
        <v>17</v>
      </c>
      <c r="O10" s="1208"/>
      <c r="P10" s="1208"/>
      <c r="Q10" s="1208"/>
      <c r="R10" s="1208"/>
      <c r="S10" s="1208"/>
      <c r="T10" s="1208"/>
      <c r="U10" s="1208"/>
      <c r="V10" s="1208"/>
      <c r="W10" s="1208"/>
      <c r="X10" s="1208"/>
      <c r="Y10" s="1208"/>
      <c r="Z10" s="1208"/>
      <c r="AA10" s="1208"/>
      <c r="AB10" s="1208"/>
      <c r="AC10" s="1208"/>
      <c r="AD10" s="1209"/>
      <c r="AE10" s="4"/>
    </row>
    <row r="11" spans="1:31" s="8" customFormat="1" ht="13.5" customHeight="1">
      <c r="A11" s="1190"/>
      <c r="B11" s="915" t="s">
        <v>18</v>
      </c>
      <c r="C11" s="916">
        <v>490</v>
      </c>
      <c r="D11" s="917"/>
      <c r="E11" s="917"/>
      <c r="F11" s="918"/>
      <c r="G11" s="917"/>
      <c r="H11" s="917"/>
      <c r="I11" s="917"/>
      <c r="J11" s="917"/>
      <c r="K11" s="917"/>
      <c r="L11" s="919"/>
      <c r="N11" s="1210" t="s">
        <v>19</v>
      </c>
      <c r="O11" s="1211"/>
      <c r="P11" s="1211"/>
      <c r="Q11" s="1211"/>
      <c r="R11" s="1211"/>
      <c r="S11" s="1211"/>
      <c r="T11" s="1211"/>
      <c r="U11" s="1211"/>
      <c r="V11" s="1211"/>
      <c r="W11" s="1211"/>
      <c r="X11" s="1211"/>
      <c r="Y11" s="1211"/>
      <c r="Z11" s="1211"/>
      <c r="AA11" s="1211"/>
      <c r="AB11" s="1211"/>
      <c r="AC11" s="1211"/>
      <c r="AD11" s="1212"/>
      <c r="AE11" s="4"/>
    </row>
    <row r="12" spans="1:31" s="5" customFormat="1" ht="13.5" customHeight="1">
      <c r="A12" s="1190"/>
      <c r="B12" s="13" t="s">
        <v>20</v>
      </c>
      <c r="C12" s="14"/>
      <c r="D12" s="15"/>
      <c r="E12" s="15"/>
      <c r="F12" s="16"/>
      <c r="G12" s="15"/>
      <c r="H12" s="15"/>
      <c r="I12" s="15"/>
      <c r="J12" s="15"/>
      <c r="K12" s="15"/>
      <c r="L12" s="17"/>
      <c r="N12" s="1213" t="s">
        <v>21</v>
      </c>
      <c r="O12" s="1214"/>
      <c r="P12" s="1214"/>
      <c r="Q12" s="1214"/>
      <c r="R12" s="1214"/>
      <c r="S12" s="1214"/>
      <c r="T12" s="1214"/>
      <c r="U12" s="1214"/>
      <c r="V12" s="1214"/>
      <c r="W12" s="1214"/>
      <c r="X12" s="1214"/>
      <c r="Y12" s="1214"/>
      <c r="Z12" s="1214"/>
      <c r="AA12" s="1214"/>
      <c r="AB12" s="1214"/>
      <c r="AC12" s="1214"/>
      <c r="AD12" s="1215"/>
      <c r="AE12" s="4"/>
    </row>
    <row r="13" spans="1:31" s="8" customFormat="1" ht="13.5" customHeight="1">
      <c r="A13" s="1190"/>
      <c r="B13" s="18" t="s">
        <v>22</v>
      </c>
      <c r="C13" s="19"/>
      <c r="D13" s="20"/>
      <c r="E13" s="20"/>
      <c r="F13" s="21"/>
      <c r="G13" s="20"/>
      <c r="H13" s="20"/>
      <c r="I13" s="20"/>
      <c r="J13" s="20"/>
      <c r="K13" s="20"/>
      <c r="L13" s="22"/>
      <c r="N13" s="1213" t="s">
        <v>23</v>
      </c>
      <c r="O13" s="1214"/>
      <c r="P13" s="1214"/>
      <c r="Q13" s="1214"/>
      <c r="R13" s="1214"/>
      <c r="S13" s="1214"/>
      <c r="T13" s="1214"/>
      <c r="U13" s="1214"/>
      <c r="V13" s="1214"/>
      <c r="W13" s="1214"/>
      <c r="X13" s="1214"/>
      <c r="Y13" s="1214"/>
      <c r="Z13" s="1214"/>
      <c r="AA13" s="1214"/>
      <c r="AB13" s="1214"/>
      <c r="AC13" s="1214"/>
      <c r="AD13" s="1215"/>
      <c r="AE13" s="4"/>
    </row>
    <row r="14" spans="1:31" s="8" customFormat="1" ht="13.5" customHeight="1">
      <c r="A14" s="1190"/>
      <c r="B14" s="23" t="s">
        <v>24</v>
      </c>
      <c r="C14" s="24"/>
      <c r="D14" s="25"/>
      <c r="E14" s="25"/>
      <c r="F14" s="26"/>
      <c r="G14" s="25"/>
      <c r="H14" s="25"/>
      <c r="I14" s="25"/>
      <c r="J14" s="25"/>
      <c r="K14" s="25"/>
      <c r="L14" s="27"/>
      <c r="M14" s="5"/>
      <c r="N14" s="1213" t="s">
        <v>525</v>
      </c>
      <c r="O14" s="1214"/>
      <c r="P14" s="1214"/>
      <c r="Q14" s="1214"/>
      <c r="R14" s="1214"/>
      <c r="S14" s="1214"/>
      <c r="T14" s="1214"/>
      <c r="U14" s="1214"/>
      <c r="V14" s="1214"/>
      <c r="W14" s="1214"/>
      <c r="X14" s="1214"/>
      <c r="Y14" s="1214"/>
      <c r="Z14" s="1214"/>
      <c r="AA14" s="1214"/>
      <c r="AB14" s="1214"/>
      <c r="AC14" s="1214"/>
      <c r="AD14" s="1215"/>
      <c r="AE14" s="4"/>
    </row>
    <row r="15" spans="1:31" s="8" customFormat="1" ht="13.5" customHeight="1" thickBot="1">
      <c r="A15" s="1190"/>
      <c r="B15" s="28" t="s">
        <v>25</v>
      </c>
      <c r="C15" s="29"/>
      <c r="D15" s="30"/>
      <c r="E15" s="30"/>
      <c r="F15" s="31"/>
      <c r="G15" s="30"/>
      <c r="H15" s="30"/>
      <c r="I15" s="30"/>
      <c r="J15" s="30"/>
      <c r="K15" s="30"/>
      <c r="L15" s="32"/>
      <c r="M15" s="5"/>
      <c r="N15" s="1218" t="s">
        <v>526</v>
      </c>
      <c r="O15" s="1219"/>
      <c r="P15" s="1219"/>
      <c r="Q15" s="1219"/>
      <c r="R15" s="1219"/>
      <c r="S15" s="1219"/>
      <c r="T15" s="1219"/>
      <c r="U15" s="1219"/>
      <c r="V15" s="1219"/>
      <c r="W15" s="1219"/>
      <c r="X15" s="1219"/>
      <c r="Y15" s="1219"/>
      <c r="Z15" s="1219"/>
      <c r="AA15" s="1219"/>
      <c r="AB15" s="1219"/>
      <c r="AC15" s="1219"/>
      <c r="AD15" s="1220"/>
      <c r="AE15" s="4"/>
    </row>
    <row r="16" spans="1:31" s="8" customFormat="1" ht="13.5" customHeight="1">
      <c r="A16" s="1190"/>
      <c r="B16" s="33" t="s">
        <v>26</v>
      </c>
      <c r="C16" s="34">
        <v>128</v>
      </c>
      <c r="D16" s="35">
        <v>145</v>
      </c>
      <c r="E16" s="35">
        <v>100</v>
      </c>
      <c r="F16" s="36">
        <v>100</v>
      </c>
      <c r="G16" s="35">
        <v>100</v>
      </c>
      <c r="H16" s="35">
        <v>100</v>
      </c>
      <c r="I16" s="35">
        <v>100</v>
      </c>
      <c r="J16" s="35">
        <v>100</v>
      </c>
      <c r="K16" s="35">
        <v>100</v>
      </c>
      <c r="L16" s="37">
        <v>100</v>
      </c>
      <c r="M16" s="1194"/>
      <c r="N16" s="1194"/>
      <c r="O16" s="1194"/>
      <c r="P16" s="1194"/>
      <c r="Q16" s="1194"/>
      <c r="R16" s="1194"/>
      <c r="S16" s="1194"/>
      <c r="T16" s="1194"/>
      <c r="U16" s="1194"/>
      <c r="V16" s="1194"/>
      <c r="W16" s="1194"/>
      <c r="X16" s="1194"/>
      <c r="Y16" s="1194"/>
      <c r="Z16" s="1194"/>
      <c r="AA16" s="1194"/>
      <c r="AB16" s="1194"/>
      <c r="AC16" s="38"/>
      <c r="AD16" s="38"/>
      <c r="AE16" s="4"/>
    </row>
    <row r="17" spans="1:31" s="56" customFormat="1" ht="13.5" customHeight="1">
      <c r="A17" s="1190"/>
      <c r="B17" s="39" t="s">
        <v>27</v>
      </c>
      <c r="C17" s="40">
        <v>96</v>
      </c>
      <c r="D17" s="41">
        <v>126</v>
      </c>
      <c r="E17" s="41">
        <v>100</v>
      </c>
      <c r="F17" s="42">
        <v>100</v>
      </c>
      <c r="G17" s="41">
        <v>100</v>
      </c>
      <c r="H17" s="41">
        <v>100</v>
      </c>
      <c r="I17" s="41">
        <v>100</v>
      </c>
      <c r="J17" s="41">
        <v>100</v>
      </c>
      <c r="K17" s="41">
        <v>100</v>
      </c>
      <c r="L17" s="43">
        <v>100</v>
      </c>
      <c r="M17" s="44" t="s">
        <v>528</v>
      </c>
      <c r="N17" s="45" t="s">
        <v>28</v>
      </c>
      <c r="O17" s="831" t="s">
        <v>29</v>
      </c>
      <c r="P17" s="902" t="s">
        <v>30</v>
      </c>
      <c r="Q17" s="903" t="s">
        <v>31</v>
      </c>
      <c r="R17" s="904" t="s">
        <v>32</v>
      </c>
      <c r="S17" s="46" t="s">
        <v>33</v>
      </c>
      <c r="T17" s="47" t="s">
        <v>34</v>
      </c>
      <c r="U17" s="48" t="s">
        <v>35</v>
      </c>
      <c r="V17" s="49" t="s">
        <v>36</v>
      </c>
      <c r="W17" s="50" t="s">
        <v>37</v>
      </c>
      <c r="X17" s="51" t="s">
        <v>38</v>
      </c>
      <c r="Y17" s="52" t="s">
        <v>39</v>
      </c>
      <c r="Z17" s="47" t="s">
        <v>40</v>
      </c>
      <c r="AA17" s="53" t="s">
        <v>41</v>
      </c>
      <c r="AB17" s="880" t="s">
        <v>42</v>
      </c>
      <c r="AC17" s="54"/>
      <c r="AD17" s="55" t="s">
        <v>43</v>
      </c>
      <c r="AE17" s="4"/>
    </row>
    <row r="18" spans="1:31">
      <c r="A18" s="1190"/>
      <c r="C18" s="58">
        <f t="shared" ref="C18:L33" si="0">(IF(C$9-$O18&gt;0,C$9-$O18,0)*$P18/100+IF(C$10-$O18&gt;0,C$10-$O18,0)*$Q18/100+IF(C$11-$O18&gt;0,C$11-$O18,0)*$R18/100+C$12*$T18/100+C$13*$S18/100+C$14*$U18/100+C$15*$V18/100)*C$16/100*C$17/100</f>
        <v>538.21440000000007</v>
      </c>
      <c r="D18" s="59">
        <f t="shared" si="0"/>
        <v>800.22600000000011</v>
      </c>
      <c r="E18" s="60">
        <f t="shared" si="0"/>
        <v>0</v>
      </c>
      <c r="F18" s="61">
        <f t="shared" si="0"/>
        <v>0</v>
      </c>
      <c r="G18" s="60">
        <f t="shared" si="0"/>
        <v>0</v>
      </c>
      <c r="H18" s="59">
        <f t="shared" si="0"/>
        <v>0</v>
      </c>
      <c r="I18" s="60">
        <f t="shared" si="0"/>
        <v>0</v>
      </c>
      <c r="J18" s="59">
        <f t="shared" si="0"/>
        <v>0</v>
      </c>
      <c r="K18" s="60">
        <f t="shared" si="0"/>
        <v>0</v>
      </c>
      <c r="L18" s="61">
        <f t="shared" si="0"/>
        <v>0</v>
      </c>
      <c r="M18" s="166" t="s">
        <v>44</v>
      </c>
      <c r="N18" s="1195" t="s">
        <v>45</v>
      </c>
      <c r="O18" s="63">
        <v>52</v>
      </c>
      <c r="P18" s="64">
        <v>100</v>
      </c>
      <c r="Q18" s="65">
        <v>100</v>
      </c>
      <c r="R18" s="66">
        <v>100</v>
      </c>
      <c r="S18" s="67">
        <v>70</v>
      </c>
      <c r="T18" s="68">
        <v>85</v>
      </c>
      <c r="U18" s="69">
        <v>70</v>
      </c>
      <c r="V18" s="70">
        <v>70</v>
      </c>
      <c r="W18" s="754" t="s">
        <v>46</v>
      </c>
      <c r="X18" s="755" t="s">
        <v>46</v>
      </c>
      <c r="Y18" s="71" t="s">
        <v>46</v>
      </c>
      <c r="Z18" s="834" t="s">
        <v>47</v>
      </c>
      <c r="AA18" s="832" t="s">
        <v>47</v>
      </c>
      <c r="AB18" s="72"/>
      <c r="AC18" s="879"/>
      <c r="AD18" s="73" t="s">
        <v>486</v>
      </c>
      <c r="AE18" s="4"/>
    </row>
    <row r="19" spans="1:31" ht="13.5" customHeight="1">
      <c r="A19" s="1190"/>
      <c r="C19" s="74">
        <f t="shared" si="0"/>
        <v>538.21440000000007</v>
      </c>
      <c r="D19" s="75">
        <f t="shared" si="0"/>
        <v>800.22600000000011</v>
      </c>
      <c r="E19" s="76">
        <f t="shared" si="0"/>
        <v>0</v>
      </c>
      <c r="F19" s="77">
        <f t="shared" si="0"/>
        <v>0</v>
      </c>
      <c r="G19" s="76">
        <f t="shared" si="0"/>
        <v>0</v>
      </c>
      <c r="H19" s="75">
        <f t="shared" si="0"/>
        <v>0</v>
      </c>
      <c r="I19" s="76">
        <f t="shared" si="0"/>
        <v>0</v>
      </c>
      <c r="J19" s="75">
        <f t="shared" si="0"/>
        <v>0</v>
      </c>
      <c r="K19" s="76">
        <f t="shared" si="0"/>
        <v>0</v>
      </c>
      <c r="L19" s="77">
        <f t="shared" si="0"/>
        <v>0</v>
      </c>
      <c r="M19" s="62" t="s">
        <v>48</v>
      </c>
      <c r="N19" s="1196"/>
      <c r="O19" s="78">
        <v>52</v>
      </c>
      <c r="P19" s="64">
        <v>100</v>
      </c>
      <c r="Q19" s="65">
        <v>100</v>
      </c>
      <c r="R19" s="66">
        <v>100</v>
      </c>
      <c r="S19" s="79">
        <v>85</v>
      </c>
      <c r="T19" s="80">
        <v>70</v>
      </c>
      <c r="U19" s="69">
        <v>70</v>
      </c>
      <c r="V19" s="70">
        <v>70</v>
      </c>
      <c r="W19" s="754" t="s">
        <v>46</v>
      </c>
      <c r="X19" s="755" t="s">
        <v>46</v>
      </c>
      <c r="Y19" s="833" t="s">
        <v>47</v>
      </c>
      <c r="Z19" s="81" t="s">
        <v>46</v>
      </c>
      <c r="AA19" s="82" t="s">
        <v>46</v>
      </c>
      <c r="AB19" s="72"/>
      <c r="AC19" s="879"/>
      <c r="AD19" s="83" t="s">
        <v>487</v>
      </c>
      <c r="AE19" s="4"/>
    </row>
    <row r="20" spans="1:31" ht="13.5" customHeight="1">
      <c r="A20" s="1190"/>
      <c r="C20" s="74">
        <f t="shared" si="0"/>
        <v>550.50240000000008</v>
      </c>
      <c r="D20" s="75">
        <f t="shared" si="0"/>
        <v>818.49600000000009</v>
      </c>
      <c r="E20" s="76">
        <f t="shared" si="0"/>
        <v>0</v>
      </c>
      <c r="F20" s="77">
        <f t="shared" si="0"/>
        <v>0</v>
      </c>
      <c r="G20" s="76">
        <f t="shared" si="0"/>
        <v>0</v>
      </c>
      <c r="H20" s="75">
        <f t="shared" si="0"/>
        <v>0</v>
      </c>
      <c r="I20" s="76">
        <f t="shared" si="0"/>
        <v>0</v>
      </c>
      <c r="J20" s="75">
        <f t="shared" si="0"/>
        <v>0</v>
      </c>
      <c r="K20" s="76">
        <f t="shared" si="0"/>
        <v>0</v>
      </c>
      <c r="L20" s="77">
        <f t="shared" si="0"/>
        <v>0</v>
      </c>
      <c r="M20" s="62" t="s">
        <v>49</v>
      </c>
      <c r="N20" s="1196"/>
      <c r="O20" s="84">
        <v>42</v>
      </c>
      <c r="P20" s="64">
        <v>100</v>
      </c>
      <c r="Q20" s="65">
        <v>100</v>
      </c>
      <c r="R20" s="66">
        <v>100</v>
      </c>
      <c r="S20" s="79">
        <v>85</v>
      </c>
      <c r="T20" s="80">
        <v>70</v>
      </c>
      <c r="U20" s="69">
        <v>70</v>
      </c>
      <c r="V20" s="70">
        <v>70</v>
      </c>
      <c r="W20" s="754" t="s">
        <v>46</v>
      </c>
      <c r="X20" s="755" t="s">
        <v>46</v>
      </c>
      <c r="Y20" s="833" t="s">
        <v>47</v>
      </c>
      <c r="Z20" s="81" t="s">
        <v>46</v>
      </c>
      <c r="AA20" s="82" t="s">
        <v>46</v>
      </c>
      <c r="AB20" s="72"/>
      <c r="AC20" s="879"/>
      <c r="AD20" s="85" t="s">
        <v>50</v>
      </c>
      <c r="AE20" s="4"/>
    </row>
    <row r="21" spans="1:31" ht="13.5" customHeight="1">
      <c r="A21" s="1190"/>
      <c r="C21" s="74">
        <f t="shared" si="0"/>
        <v>726.58943999999985</v>
      </c>
      <c r="D21" s="75">
        <f t="shared" si="0"/>
        <v>560.15819999999997</v>
      </c>
      <c r="E21" s="76">
        <f t="shared" si="0"/>
        <v>0</v>
      </c>
      <c r="F21" s="77">
        <f t="shared" si="0"/>
        <v>0</v>
      </c>
      <c r="G21" s="76">
        <f t="shared" si="0"/>
        <v>0</v>
      </c>
      <c r="H21" s="75">
        <f t="shared" si="0"/>
        <v>0</v>
      </c>
      <c r="I21" s="76">
        <f t="shared" si="0"/>
        <v>0</v>
      </c>
      <c r="J21" s="75">
        <f t="shared" si="0"/>
        <v>0</v>
      </c>
      <c r="K21" s="76">
        <f t="shared" si="0"/>
        <v>0</v>
      </c>
      <c r="L21" s="77">
        <f t="shared" si="0"/>
        <v>0</v>
      </c>
      <c r="M21" s="62" t="s">
        <v>51</v>
      </c>
      <c r="N21" s="1196"/>
      <c r="O21" s="78">
        <v>52</v>
      </c>
      <c r="P21" s="86">
        <v>70</v>
      </c>
      <c r="Q21" s="87">
        <v>70</v>
      </c>
      <c r="R21" s="88">
        <v>135</v>
      </c>
      <c r="S21" s="79">
        <v>85</v>
      </c>
      <c r="T21" s="80">
        <v>70</v>
      </c>
      <c r="U21" s="69">
        <v>70</v>
      </c>
      <c r="V21" s="70">
        <v>70</v>
      </c>
      <c r="W21" s="130" t="s">
        <v>473</v>
      </c>
      <c r="X21" s="755" t="s">
        <v>46</v>
      </c>
      <c r="Y21" s="833" t="s">
        <v>47</v>
      </c>
      <c r="Z21" s="81" t="s">
        <v>46</v>
      </c>
      <c r="AA21" s="832" t="s">
        <v>47</v>
      </c>
      <c r="AB21" s="72"/>
      <c r="AC21" s="879"/>
      <c r="AD21" s="89" t="s">
        <v>52</v>
      </c>
      <c r="AE21" s="4"/>
    </row>
    <row r="22" spans="1:31" s="56" customFormat="1" ht="13.5" customHeight="1">
      <c r="A22" s="1190"/>
      <c r="B22" s="90"/>
      <c r="C22" s="74">
        <f t="shared" si="0"/>
        <v>550.50240000000008</v>
      </c>
      <c r="D22" s="75">
        <f t="shared" si="0"/>
        <v>818.49600000000009</v>
      </c>
      <c r="E22" s="76">
        <f t="shared" si="0"/>
        <v>0</v>
      </c>
      <c r="F22" s="77">
        <f t="shared" si="0"/>
        <v>0</v>
      </c>
      <c r="G22" s="76">
        <f t="shared" si="0"/>
        <v>0</v>
      </c>
      <c r="H22" s="75">
        <f t="shared" si="0"/>
        <v>0</v>
      </c>
      <c r="I22" s="76">
        <f t="shared" si="0"/>
        <v>0</v>
      </c>
      <c r="J22" s="75">
        <f t="shared" si="0"/>
        <v>0</v>
      </c>
      <c r="K22" s="76">
        <f t="shared" si="0"/>
        <v>0</v>
      </c>
      <c r="L22" s="77">
        <f t="shared" si="0"/>
        <v>0</v>
      </c>
      <c r="M22" s="62" t="s">
        <v>53</v>
      </c>
      <c r="N22" s="1196"/>
      <c r="O22" s="84">
        <v>42</v>
      </c>
      <c r="P22" s="64">
        <v>100</v>
      </c>
      <c r="Q22" s="65">
        <v>100</v>
      </c>
      <c r="R22" s="66">
        <v>100</v>
      </c>
      <c r="S22" s="67">
        <v>70</v>
      </c>
      <c r="T22" s="68">
        <v>85</v>
      </c>
      <c r="U22" s="69">
        <v>70</v>
      </c>
      <c r="V22" s="70">
        <v>70</v>
      </c>
      <c r="W22" s="754" t="s">
        <v>46</v>
      </c>
      <c r="X22" s="755" t="s">
        <v>46</v>
      </c>
      <c r="Y22" s="71" t="s">
        <v>46</v>
      </c>
      <c r="Z22" s="81" t="s">
        <v>46</v>
      </c>
      <c r="AA22" s="82" t="s">
        <v>46</v>
      </c>
      <c r="AB22" s="72"/>
      <c r="AD22" s="827" t="s">
        <v>503</v>
      </c>
      <c r="AE22" s="4"/>
    </row>
    <row r="23" spans="1:31">
      <c r="A23" s="1190"/>
      <c r="B23" s="90"/>
      <c r="C23" s="91">
        <f t="shared" si="0"/>
        <v>538.21440000000007</v>
      </c>
      <c r="D23" s="92">
        <f t="shared" si="0"/>
        <v>800.22600000000011</v>
      </c>
      <c r="E23" s="93">
        <f t="shared" si="0"/>
        <v>0</v>
      </c>
      <c r="F23" s="94">
        <f t="shared" si="0"/>
        <v>0</v>
      </c>
      <c r="G23" s="93">
        <f t="shared" si="0"/>
        <v>0</v>
      </c>
      <c r="H23" s="92">
        <f t="shared" si="0"/>
        <v>0</v>
      </c>
      <c r="I23" s="93">
        <f t="shared" si="0"/>
        <v>0</v>
      </c>
      <c r="J23" s="92">
        <f t="shared" si="0"/>
        <v>0</v>
      </c>
      <c r="K23" s="93">
        <f t="shared" si="0"/>
        <v>0</v>
      </c>
      <c r="L23" s="94">
        <f t="shared" si="0"/>
        <v>0</v>
      </c>
      <c r="M23" s="95" t="s">
        <v>54</v>
      </c>
      <c r="N23" s="1197"/>
      <c r="O23" s="96">
        <v>52</v>
      </c>
      <c r="P23" s="97">
        <v>100</v>
      </c>
      <c r="Q23" s="98">
        <v>100</v>
      </c>
      <c r="R23" s="99">
        <v>100</v>
      </c>
      <c r="S23" s="100">
        <v>70</v>
      </c>
      <c r="T23" s="101">
        <v>70</v>
      </c>
      <c r="U23" s="102">
        <v>70</v>
      </c>
      <c r="V23" s="103">
        <v>70</v>
      </c>
      <c r="W23" s="104" t="s">
        <v>46</v>
      </c>
      <c r="X23" s="105" t="s">
        <v>46</v>
      </c>
      <c r="Y23" s="106" t="s">
        <v>47</v>
      </c>
      <c r="Z23" s="107" t="s">
        <v>47</v>
      </c>
      <c r="AA23" s="108" t="s">
        <v>47</v>
      </c>
      <c r="AB23" s="109"/>
      <c r="AC23" s="879"/>
      <c r="AD23" s="828" t="s">
        <v>1006</v>
      </c>
      <c r="AE23" s="4"/>
    </row>
    <row r="24" spans="1:31">
      <c r="A24" s="1190"/>
      <c r="B24" s="90"/>
      <c r="C24" s="110">
        <f t="shared" si="0"/>
        <v>550.50240000000008</v>
      </c>
      <c r="D24" s="111">
        <f t="shared" si="0"/>
        <v>818.49600000000009</v>
      </c>
      <c r="E24" s="112">
        <f t="shared" si="0"/>
        <v>0</v>
      </c>
      <c r="F24" s="113">
        <f t="shared" si="0"/>
        <v>0</v>
      </c>
      <c r="G24" s="112">
        <f t="shared" si="0"/>
        <v>0</v>
      </c>
      <c r="H24" s="111">
        <f t="shared" si="0"/>
        <v>0</v>
      </c>
      <c r="I24" s="112">
        <f t="shared" si="0"/>
        <v>0</v>
      </c>
      <c r="J24" s="111">
        <f t="shared" si="0"/>
        <v>0</v>
      </c>
      <c r="K24" s="112">
        <f t="shared" si="0"/>
        <v>0</v>
      </c>
      <c r="L24" s="113">
        <f t="shared" si="0"/>
        <v>0</v>
      </c>
      <c r="M24" s="62" t="s">
        <v>56</v>
      </c>
      <c r="N24" s="1198" t="s">
        <v>57</v>
      </c>
      <c r="O24" s="114">
        <v>42</v>
      </c>
      <c r="P24" s="64">
        <v>100</v>
      </c>
      <c r="Q24" s="65">
        <v>100</v>
      </c>
      <c r="R24" s="66">
        <v>100</v>
      </c>
      <c r="S24" s="67">
        <v>70</v>
      </c>
      <c r="T24" s="68">
        <v>90</v>
      </c>
      <c r="U24" s="69">
        <v>70</v>
      </c>
      <c r="V24" s="70">
        <v>70</v>
      </c>
      <c r="W24" s="754" t="s">
        <v>46</v>
      </c>
      <c r="X24" s="755" t="s">
        <v>46</v>
      </c>
      <c r="Y24" s="71" t="s">
        <v>46</v>
      </c>
      <c r="Z24" s="81" t="s">
        <v>46</v>
      </c>
      <c r="AA24" s="82" t="s">
        <v>46</v>
      </c>
      <c r="AB24" s="72"/>
      <c r="AC24" s="879"/>
      <c r="AD24" s="835"/>
      <c r="AE24" s="4"/>
    </row>
    <row r="25" spans="1:31">
      <c r="A25" s="1190"/>
      <c r="B25" s="90"/>
      <c r="C25" s="110">
        <f t="shared" si="0"/>
        <v>524.69759999999997</v>
      </c>
      <c r="D25" s="111">
        <f t="shared" si="0"/>
        <v>780.12899999999991</v>
      </c>
      <c r="E25" s="112">
        <f t="shared" si="0"/>
        <v>0</v>
      </c>
      <c r="F25" s="113">
        <f t="shared" si="0"/>
        <v>0</v>
      </c>
      <c r="G25" s="112">
        <f t="shared" si="0"/>
        <v>0</v>
      </c>
      <c r="H25" s="111">
        <f t="shared" si="0"/>
        <v>0</v>
      </c>
      <c r="I25" s="112">
        <f t="shared" si="0"/>
        <v>0</v>
      </c>
      <c r="J25" s="111">
        <f t="shared" si="0"/>
        <v>0</v>
      </c>
      <c r="K25" s="112">
        <f t="shared" si="0"/>
        <v>0</v>
      </c>
      <c r="L25" s="113">
        <f t="shared" si="0"/>
        <v>0</v>
      </c>
      <c r="M25" s="62" t="s">
        <v>59</v>
      </c>
      <c r="N25" s="1199"/>
      <c r="O25" s="115">
        <v>63</v>
      </c>
      <c r="P25" s="64">
        <v>100</v>
      </c>
      <c r="Q25" s="65">
        <v>100</v>
      </c>
      <c r="R25" s="66">
        <v>100</v>
      </c>
      <c r="S25" s="67">
        <v>70</v>
      </c>
      <c r="T25" s="68">
        <v>85</v>
      </c>
      <c r="U25" s="116">
        <v>85</v>
      </c>
      <c r="V25" s="70">
        <v>70</v>
      </c>
      <c r="W25" s="754" t="s">
        <v>46</v>
      </c>
      <c r="X25" s="755" t="s">
        <v>46</v>
      </c>
      <c r="Y25" s="71" t="s">
        <v>46</v>
      </c>
      <c r="Z25" s="834" t="s">
        <v>47</v>
      </c>
      <c r="AA25" s="832" t="s">
        <v>47</v>
      </c>
      <c r="AB25" s="72" t="s">
        <v>536</v>
      </c>
      <c r="AC25" s="879"/>
      <c r="AD25" s="1089" t="s">
        <v>55</v>
      </c>
      <c r="AE25" s="4"/>
    </row>
    <row r="26" spans="1:31" s="56" customFormat="1">
      <c r="A26" s="1190"/>
      <c r="B26" s="90"/>
      <c r="C26" s="110">
        <f t="shared" si="0"/>
        <v>724.93056000000013</v>
      </c>
      <c r="D26" s="111">
        <f t="shared" si="0"/>
        <v>798.39899999999989</v>
      </c>
      <c r="E26" s="112">
        <f t="shared" si="0"/>
        <v>0</v>
      </c>
      <c r="F26" s="113">
        <f t="shared" si="0"/>
        <v>0</v>
      </c>
      <c r="G26" s="112">
        <f t="shared" si="0"/>
        <v>0</v>
      </c>
      <c r="H26" s="111">
        <f t="shared" si="0"/>
        <v>0</v>
      </c>
      <c r="I26" s="112">
        <f t="shared" si="0"/>
        <v>0</v>
      </c>
      <c r="J26" s="111">
        <f t="shared" si="0"/>
        <v>0</v>
      </c>
      <c r="K26" s="112">
        <f t="shared" si="0"/>
        <v>0</v>
      </c>
      <c r="L26" s="113">
        <f t="shared" si="0"/>
        <v>0</v>
      </c>
      <c r="M26" s="62" t="s">
        <v>61</v>
      </c>
      <c r="N26" s="1199"/>
      <c r="O26" s="118">
        <v>53</v>
      </c>
      <c r="P26" s="64">
        <v>100</v>
      </c>
      <c r="Q26" s="65">
        <v>100</v>
      </c>
      <c r="R26" s="88">
        <v>135</v>
      </c>
      <c r="S26" s="67">
        <v>70</v>
      </c>
      <c r="T26" s="68">
        <v>85</v>
      </c>
      <c r="U26" s="69">
        <v>70</v>
      </c>
      <c r="V26" s="70">
        <v>70</v>
      </c>
      <c r="W26" s="754" t="s">
        <v>46</v>
      </c>
      <c r="X26" s="755" t="s">
        <v>46</v>
      </c>
      <c r="Y26" s="71" t="s">
        <v>46</v>
      </c>
      <c r="Z26" s="81" t="s">
        <v>46</v>
      </c>
      <c r="AA26" s="82" t="s">
        <v>46</v>
      </c>
      <c r="AB26" s="72"/>
      <c r="AC26" s="879"/>
      <c r="AD26" s="1090" t="s">
        <v>58</v>
      </c>
      <c r="AE26" s="4"/>
    </row>
    <row r="27" spans="1:31">
      <c r="A27" s="1190"/>
      <c r="B27" s="4"/>
      <c r="C27" s="110">
        <f t="shared" si="0"/>
        <v>476.77440000000001</v>
      </c>
      <c r="D27" s="111">
        <f t="shared" si="0"/>
        <v>708.87600000000009</v>
      </c>
      <c r="E27" s="112">
        <f t="shared" si="0"/>
        <v>0</v>
      </c>
      <c r="F27" s="113">
        <f t="shared" si="0"/>
        <v>0</v>
      </c>
      <c r="G27" s="112">
        <f t="shared" si="0"/>
        <v>0</v>
      </c>
      <c r="H27" s="111">
        <f t="shared" si="0"/>
        <v>0</v>
      </c>
      <c r="I27" s="112">
        <f t="shared" si="0"/>
        <v>0</v>
      </c>
      <c r="J27" s="111">
        <f t="shared" si="0"/>
        <v>0</v>
      </c>
      <c r="K27" s="112">
        <f t="shared" si="0"/>
        <v>0</v>
      </c>
      <c r="L27" s="113">
        <f t="shared" si="0"/>
        <v>0</v>
      </c>
      <c r="M27" s="62" t="s">
        <v>54</v>
      </c>
      <c r="N27" s="1199"/>
      <c r="O27" s="119">
        <v>102</v>
      </c>
      <c r="P27" s="64">
        <v>100</v>
      </c>
      <c r="Q27" s="65">
        <v>100</v>
      </c>
      <c r="R27" s="66">
        <v>100</v>
      </c>
      <c r="S27" s="67">
        <v>70</v>
      </c>
      <c r="T27" s="80">
        <v>70</v>
      </c>
      <c r="U27" s="69">
        <v>70</v>
      </c>
      <c r="V27" s="70">
        <v>70</v>
      </c>
      <c r="W27" s="754" t="s">
        <v>46</v>
      </c>
      <c r="X27" s="755" t="s">
        <v>46</v>
      </c>
      <c r="Y27" s="833" t="s">
        <v>47</v>
      </c>
      <c r="Z27" s="834" t="s">
        <v>47</v>
      </c>
      <c r="AA27" s="832" t="s">
        <v>47</v>
      </c>
      <c r="AB27" s="72"/>
      <c r="AC27" s="879"/>
      <c r="AD27" s="117" t="s">
        <v>60</v>
      </c>
      <c r="AE27" s="4"/>
    </row>
    <row r="28" spans="1:31">
      <c r="A28" s="1190"/>
      <c r="B28" s="4"/>
      <c r="C28" s="110">
        <f t="shared" si="0"/>
        <v>375.88991999999996</v>
      </c>
      <c r="D28" s="111">
        <f t="shared" si="0"/>
        <v>1197.5985000000001</v>
      </c>
      <c r="E28" s="112">
        <f t="shared" si="0"/>
        <v>0</v>
      </c>
      <c r="F28" s="113">
        <f t="shared" si="0"/>
        <v>0</v>
      </c>
      <c r="G28" s="112">
        <f t="shared" si="0"/>
        <v>0</v>
      </c>
      <c r="H28" s="111">
        <f t="shared" si="0"/>
        <v>0</v>
      </c>
      <c r="I28" s="112">
        <f t="shared" si="0"/>
        <v>0</v>
      </c>
      <c r="J28" s="111">
        <f t="shared" si="0"/>
        <v>0</v>
      </c>
      <c r="K28" s="112">
        <f t="shared" si="0"/>
        <v>0</v>
      </c>
      <c r="L28" s="113">
        <f t="shared" si="0"/>
        <v>0</v>
      </c>
      <c r="M28" s="62" t="s">
        <v>62</v>
      </c>
      <c r="N28" s="1199"/>
      <c r="O28" s="118">
        <v>53</v>
      </c>
      <c r="P28" s="86">
        <v>70</v>
      </c>
      <c r="Q28" s="120">
        <v>150</v>
      </c>
      <c r="R28" s="121">
        <v>70</v>
      </c>
      <c r="S28" s="67">
        <v>70</v>
      </c>
      <c r="T28" s="122">
        <v>50</v>
      </c>
      <c r="U28" s="116">
        <v>85</v>
      </c>
      <c r="V28" s="70">
        <v>70</v>
      </c>
      <c r="W28" s="754" t="s">
        <v>46</v>
      </c>
      <c r="X28" s="755" t="s">
        <v>46</v>
      </c>
      <c r="Y28" s="71" t="s">
        <v>46</v>
      </c>
      <c r="Z28" s="834" t="s">
        <v>47</v>
      </c>
      <c r="AA28" s="832" t="s">
        <v>47</v>
      </c>
      <c r="AB28" s="72" t="s">
        <v>63</v>
      </c>
      <c r="AC28" s="879"/>
      <c r="AD28" s="117" t="s">
        <v>504</v>
      </c>
      <c r="AE28" s="4"/>
    </row>
    <row r="29" spans="1:31">
      <c r="A29" s="1190"/>
      <c r="B29" s="4"/>
      <c r="C29" s="110">
        <f t="shared" si="0"/>
        <v>536.98559999999998</v>
      </c>
      <c r="D29" s="111">
        <f t="shared" si="0"/>
        <v>1197.5985000000001</v>
      </c>
      <c r="E29" s="112">
        <f t="shared" si="0"/>
        <v>0</v>
      </c>
      <c r="F29" s="113">
        <f t="shared" si="0"/>
        <v>0</v>
      </c>
      <c r="G29" s="112">
        <f t="shared" si="0"/>
        <v>0</v>
      </c>
      <c r="H29" s="111">
        <f t="shared" si="0"/>
        <v>0</v>
      </c>
      <c r="I29" s="112">
        <f t="shared" si="0"/>
        <v>0</v>
      </c>
      <c r="J29" s="111">
        <f t="shared" si="0"/>
        <v>0</v>
      </c>
      <c r="K29" s="112">
        <f t="shared" si="0"/>
        <v>0</v>
      </c>
      <c r="L29" s="113">
        <f t="shared" si="0"/>
        <v>0</v>
      </c>
      <c r="M29" s="62" t="s">
        <v>65</v>
      </c>
      <c r="N29" s="1199"/>
      <c r="O29" s="118">
        <v>53</v>
      </c>
      <c r="P29" s="64">
        <v>100</v>
      </c>
      <c r="Q29" s="120">
        <v>150</v>
      </c>
      <c r="R29" s="66">
        <v>100</v>
      </c>
      <c r="S29" s="67">
        <v>70</v>
      </c>
      <c r="T29" s="68">
        <v>85</v>
      </c>
      <c r="U29" s="69">
        <v>70</v>
      </c>
      <c r="V29" s="70">
        <v>70</v>
      </c>
      <c r="W29" s="754" t="s">
        <v>46</v>
      </c>
      <c r="X29" s="755" t="s">
        <v>46</v>
      </c>
      <c r="Y29" s="833" t="s">
        <v>47</v>
      </c>
      <c r="Z29" s="834" t="s">
        <v>47</v>
      </c>
      <c r="AA29" s="832" t="s">
        <v>47</v>
      </c>
      <c r="AB29" s="123" t="s">
        <v>537</v>
      </c>
      <c r="AC29" s="879"/>
      <c r="AD29" s="835"/>
      <c r="AE29" s="4"/>
    </row>
    <row r="30" spans="1:31">
      <c r="A30" s="1190"/>
      <c r="B30" s="4"/>
      <c r="C30" s="110">
        <f t="shared" si="0"/>
        <v>523.46879999999999</v>
      </c>
      <c r="D30" s="111">
        <f t="shared" si="0"/>
        <v>778.30200000000013</v>
      </c>
      <c r="E30" s="112">
        <f t="shared" si="0"/>
        <v>0</v>
      </c>
      <c r="F30" s="113">
        <f t="shared" si="0"/>
        <v>0</v>
      </c>
      <c r="G30" s="112">
        <f t="shared" si="0"/>
        <v>0</v>
      </c>
      <c r="H30" s="111">
        <f t="shared" si="0"/>
        <v>0</v>
      </c>
      <c r="I30" s="112">
        <f t="shared" si="0"/>
        <v>0</v>
      </c>
      <c r="J30" s="111">
        <f t="shared" si="0"/>
        <v>0</v>
      </c>
      <c r="K30" s="112">
        <f t="shared" si="0"/>
        <v>0</v>
      </c>
      <c r="L30" s="113">
        <f t="shared" si="0"/>
        <v>0</v>
      </c>
      <c r="M30" s="124" t="s">
        <v>66</v>
      </c>
      <c r="N30" s="1199"/>
      <c r="O30" s="125">
        <v>64</v>
      </c>
      <c r="P30" s="64">
        <v>100</v>
      </c>
      <c r="Q30" s="65">
        <v>100</v>
      </c>
      <c r="R30" s="66">
        <v>100</v>
      </c>
      <c r="S30" s="67">
        <v>70</v>
      </c>
      <c r="T30" s="80">
        <v>70</v>
      </c>
      <c r="U30" s="69">
        <v>70</v>
      </c>
      <c r="V30" s="126">
        <v>90</v>
      </c>
      <c r="W30" s="754" t="s">
        <v>46</v>
      </c>
      <c r="X30" s="755" t="s">
        <v>46</v>
      </c>
      <c r="Y30" s="833" t="s">
        <v>47</v>
      </c>
      <c r="Z30" s="834" t="s">
        <v>47</v>
      </c>
      <c r="AA30" s="832" t="s">
        <v>47</v>
      </c>
      <c r="AB30" s="127" t="s">
        <v>538</v>
      </c>
      <c r="AC30" s="879"/>
      <c r="AD30" s="1090" t="s">
        <v>64</v>
      </c>
      <c r="AE30" s="4"/>
    </row>
    <row r="31" spans="1:31">
      <c r="A31" s="1190"/>
      <c r="B31" s="4"/>
      <c r="C31" s="110">
        <f t="shared" si="0"/>
        <v>461.68473599999999</v>
      </c>
      <c r="D31" s="111">
        <f t="shared" si="0"/>
        <v>885.72960000000012</v>
      </c>
      <c r="E31" s="112">
        <f t="shared" si="0"/>
        <v>0</v>
      </c>
      <c r="F31" s="113">
        <f t="shared" si="0"/>
        <v>0</v>
      </c>
      <c r="G31" s="112">
        <f t="shared" si="0"/>
        <v>0</v>
      </c>
      <c r="H31" s="111">
        <f t="shared" si="0"/>
        <v>0</v>
      </c>
      <c r="I31" s="112">
        <f t="shared" si="0"/>
        <v>0</v>
      </c>
      <c r="J31" s="111">
        <f t="shared" si="0"/>
        <v>0</v>
      </c>
      <c r="K31" s="112">
        <f t="shared" si="0"/>
        <v>0</v>
      </c>
      <c r="L31" s="113">
        <f t="shared" si="0"/>
        <v>0</v>
      </c>
      <c r="M31" s="124" t="s">
        <v>68</v>
      </c>
      <c r="N31" s="1199"/>
      <c r="O31" s="128">
        <v>86</v>
      </c>
      <c r="P31" s="86">
        <v>93</v>
      </c>
      <c r="Q31" s="120">
        <v>120</v>
      </c>
      <c r="R31" s="121">
        <v>93</v>
      </c>
      <c r="S31" s="67">
        <v>70</v>
      </c>
      <c r="T31" s="80">
        <v>70</v>
      </c>
      <c r="U31" s="116">
        <v>90</v>
      </c>
      <c r="V31" s="129">
        <v>50</v>
      </c>
      <c r="W31" s="130" t="s">
        <v>47</v>
      </c>
      <c r="X31" s="755" t="s">
        <v>46</v>
      </c>
      <c r="Y31" s="833" t="s">
        <v>47</v>
      </c>
      <c r="Z31" s="834" t="s">
        <v>47</v>
      </c>
      <c r="AA31" s="832" t="s">
        <v>47</v>
      </c>
      <c r="AB31" s="127" t="s">
        <v>538</v>
      </c>
      <c r="AC31" s="56"/>
      <c r="AD31" s="835" t="s">
        <v>505</v>
      </c>
      <c r="AE31" s="4"/>
    </row>
    <row r="32" spans="1:31">
      <c r="A32" s="1190"/>
      <c r="B32" s="4"/>
      <c r="C32" s="131">
        <f t="shared" si="0"/>
        <v>503.80799999999994</v>
      </c>
      <c r="D32" s="132">
        <f t="shared" si="0"/>
        <v>749.07</v>
      </c>
      <c r="E32" s="133">
        <f t="shared" si="0"/>
        <v>0</v>
      </c>
      <c r="F32" s="134">
        <f t="shared" si="0"/>
        <v>0</v>
      </c>
      <c r="G32" s="133">
        <f t="shared" si="0"/>
        <v>0</v>
      </c>
      <c r="H32" s="132">
        <f t="shared" si="0"/>
        <v>0</v>
      </c>
      <c r="I32" s="133">
        <f t="shared" si="0"/>
        <v>0</v>
      </c>
      <c r="J32" s="132">
        <f t="shared" si="0"/>
        <v>0</v>
      </c>
      <c r="K32" s="133">
        <f t="shared" si="0"/>
        <v>0</v>
      </c>
      <c r="L32" s="134">
        <f t="shared" si="0"/>
        <v>0</v>
      </c>
      <c r="M32" s="95" t="s">
        <v>70</v>
      </c>
      <c r="N32" s="1200"/>
      <c r="O32" s="135">
        <v>80</v>
      </c>
      <c r="P32" s="97">
        <v>100</v>
      </c>
      <c r="Q32" s="98">
        <v>100</v>
      </c>
      <c r="R32" s="99">
        <v>100</v>
      </c>
      <c r="S32" s="136">
        <v>0</v>
      </c>
      <c r="T32" s="101">
        <v>70</v>
      </c>
      <c r="U32" s="102">
        <v>70</v>
      </c>
      <c r="V32" s="103">
        <v>70</v>
      </c>
      <c r="W32" s="104" t="s">
        <v>46</v>
      </c>
      <c r="X32" s="105" t="s">
        <v>46</v>
      </c>
      <c r="Y32" s="106" t="s">
        <v>47</v>
      </c>
      <c r="Z32" s="107" t="s">
        <v>47</v>
      </c>
      <c r="AA32" s="108" t="s">
        <v>47</v>
      </c>
      <c r="AB32" s="109"/>
      <c r="AC32" s="879"/>
      <c r="AD32" s="1090" t="s">
        <v>67</v>
      </c>
      <c r="AE32" s="4"/>
    </row>
    <row r="33" spans="1:31" s="56" customFormat="1">
      <c r="A33" s="1190"/>
      <c r="B33" s="4"/>
      <c r="C33" s="110">
        <f t="shared" si="0"/>
        <v>372.44927999999999</v>
      </c>
      <c r="D33" s="111">
        <f t="shared" si="0"/>
        <v>1186.6364999999998</v>
      </c>
      <c r="E33" s="112">
        <f t="shared" si="0"/>
        <v>0</v>
      </c>
      <c r="F33" s="113">
        <f t="shared" si="0"/>
        <v>0</v>
      </c>
      <c r="G33" s="112">
        <f t="shared" si="0"/>
        <v>0</v>
      </c>
      <c r="H33" s="111">
        <f t="shared" si="0"/>
        <v>0</v>
      </c>
      <c r="I33" s="112">
        <f t="shared" si="0"/>
        <v>0</v>
      </c>
      <c r="J33" s="111">
        <f t="shared" si="0"/>
        <v>0</v>
      </c>
      <c r="K33" s="112">
        <f t="shared" si="0"/>
        <v>0</v>
      </c>
      <c r="L33" s="113">
        <f t="shared" si="0"/>
        <v>0</v>
      </c>
      <c r="M33" s="62" t="s">
        <v>72</v>
      </c>
      <c r="N33" s="1201" t="s">
        <v>73</v>
      </c>
      <c r="O33" s="137">
        <v>57</v>
      </c>
      <c r="P33" s="64">
        <v>100</v>
      </c>
      <c r="Q33" s="120">
        <v>150</v>
      </c>
      <c r="R33" s="121">
        <v>70</v>
      </c>
      <c r="S33" s="67">
        <v>70</v>
      </c>
      <c r="T33" s="122">
        <v>50</v>
      </c>
      <c r="U33" s="138">
        <v>50</v>
      </c>
      <c r="V33" s="70">
        <v>70</v>
      </c>
      <c r="W33" s="130" t="s">
        <v>47</v>
      </c>
      <c r="X33" s="139" t="s">
        <v>47</v>
      </c>
      <c r="Y33" s="833" t="s">
        <v>47</v>
      </c>
      <c r="Z33" s="834" t="s">
        <v>47</v>
      </c>
      <c r="AA33" s="832" t="s">
        <v>47</v>
      </c>
      <c r="AB33" s="72"/>
      <c r="AC33" s="879"/>
      <c r="AD33" s="1090" t="s">
        <v>69</v>
      </c>
      <c r="AE33" s="4"/>
    </row>
    <row r="34" spans="1:31">
      <c r="A34" s="1190"/>
      <c r="B34" s="4"/>
      <c r="C34" s="110">
        <f t="shared" ref="C34:L59" si="1">(IF(C$9-$O34&gt;0,C$9-$O34,0)*$P34/100+IF(C$10-$O34&gt;0,C$10-$O34,0)*$Q34/100+IF(C$11-$O34&gt;0,C$11-$O34,0)*$R34/100+C$12*$T34/100+C$13*$S34/100+C$14*$U34/100+C$15*$V34/100)*C$16/100*C$17/100</f>
        <v>518.55359999999996</v>
      </c>
      <c r="D34" s="111">
        <f t="shared" si="1"/>
        <v>770.99399999999991</v>
      </c>
      <c r="E34" s="112">
        <f t="shared" si="1"/>
        <v>0</v>
      </c>
      <c r="F34" s="113">
        <f t="shared" si="1"/>
        <v>0</v>
      </c>
      <c r="G34" s="112">
        <f t="shared" si="1"/>
        <v>0</v>
      </c>
      <c r="H34" s="111">
        <f t="shared" si="1"/>
        <v>0</v>
      </c>
      <c r="I34" s="112">
        <f t="shared" si="1"/>
        <v>0</v>
      </c>
      <c r="J34" s="111">
        <f t="shared" si="1"/>
        <v>0</v>
      </c>
      <c r="K34" s="112">
        <f t="shared" si="1"/>
        <v>0</v>
      </c>
      <c r="L34" s="113">
        <f t="shared" si="1"/>
        <v>0</v>
      </c>
      <c r="M34" s="62" t="s">
        <v>54</v>
      </c>
      <c r="N34" s="1202"/>
      <c r="O34" s="141">
        <v>68</v>
      </c>
      <c r="P34" s="64">
        <v>100</v>
      </c>
      <c r="Q34" s="65">
        <v>100</v>
      </c>
      <c r="R34" s="66">
        <v>100</v>
      </c>
      <c r="S34" s="67">
        <v>70</v>
      </c>
      <c r="T34" s="80">
        <v>70</v>
      </c>
      <c r="U34" s="69">
        <v>70</v>
      </c>
      <c r="V34" s="70">
        <v>70</v>
      </c>
      <c r="W34" s="754" t="s">
        <v>46</v>
      </c>
      <c r="X34" s="755" t="s">
        <v>46</v>
      </c>
      <c r="Y34" s="833" t="s">
        <v>47</v>
      </c>
      <c r="Z34" s="834" t="s">
        <v>47</v>
      </c>
      <c r="AA34" s="832" t="s">
        <v>47</v>
      </c>
      <c r="AB34" s="72"/>
      <c r="AC34" s="879"/>
      <c r="AD34" s="1090" t="s">
        <v>71</v>
      </c>
      <c r="AE34" s="4"/>
    </row>
    <row r="35" spans="1:31">
      <c r="A35" s="1190"/>
      <c r="B35" s="4"/>
      <c r="C35" s="110">
        <f t="shared" si="1"/>
        <v>533.29919999999993</v>
      </c>
      <c r="D35" s="111">
        <f t="shared" si="1"/>
        <v>951.50159999999994</v>
      </c>
      <c r="E35" s="112">
        <f t="shared" si="1"/>
        <v>0</v>
      </c>
      <c r="F35" s="113">
        <f t="shared" si="1"/>
        <v>0</v>
      </c>
      <c r="G35" s="112">
        <f t="shared" si="1"/>
        <v>0</v>
      </c>
      <c r="H35" s="111">
        <f t="shared" si="1"/>
        <v>0</v>
      </c>
      <c r="I35" s="112">
        <f t="shared" si="1"/>
        <v>0</v>
      </c>
      <c r="J35" s="111">
        <f t="shared" si="1"/>
        <v>0</v>
      </c>
      <c r="K35" s="112">
        <f t="shared" si="1"/>
        <v>0</v>
      </c>
      <c r="L35" s="113">
        <f t="shared" si="1"/>
        <v>0</v>
      </c>
      <c r="M35" s="124" t="s">
        <v>75</v>
      </c>
      <c r="N35" s="1202"/>
      <c r="O35" s="142">
        <v>56</v>
      </c>
      <c r="P35" s="86">
        <v>93</v>
      </c>
      <c r="Q35" s="120">
        <v>120</v>
      </c>
      <c r="R35" s="66">
        <v>100</v>
      </c>
      <c r="S35" s="79">
        <v>85</v>
      </c>
      <c r="T35" s="80">
        <v>70</v>
      </c>
      <c r="U35" s="116">
        <v>85</v>
      </c>
      <c r="V35" s="70">
        <v>70</v>
      </c>
      <c r="W35" s="754" t="s">
        <v>46</v>
      </c>
      <c r="X35" s="755" t="s">
        <v>46</v>
      </c>
      <c r="Y35" s="833" t="s">
        <v>47</v>
      </c>
      <c r="Z35" s="834" t="s">
        <v>47</v>
      </c>
      <c r="AA35" s="832" t="s">
        <v>47</v>
      </c>
      <c r="AB35" s="127" t="s">
        <v>538</v>
      </c>
      <c r="AC35" s="56"/>
      <c r="AD35" s="140" t="s">
        <v>74</v>
      </c>
      <c r="AE35" s="4"/>
    </row>
    <row r="36" spans="1:31">
      <c r="A36" s="1190"/>
      <c r="B36" s="4"/>
      <c r="C36" s="143">
        <f t="shared" si="1"/>
        <v>501.35040000000004</v>
      </c>
      <c r="D36" s="144">
        <f t="shared" si="1"/>
        <v>745.41600000000005</v>
      </c>
      <c r="E36" s="145">
        <f t="shared" si="1"/>
        <v>0</v>
      </c>
      <c r="F36" s="146">
        <f t="shared" si="1"/>
        <v>0</v>
      </c>
      <c r="G36" s="145">
        <f t="shared" si="1"/>
        <v>0</v>
      </c>
      <c r="H36" s="144">
        <f t="shared" si="1"/>
        <v>0</v>
      </c>
      <c r="I36" s="145">
        <f t="shared" si="1"/>
        <v>0</v>
      </c>
      <c r="J36" s="144">
        <f t="shared" si="1"/>
        <v>0</v>
      </c>
      <c r="K36" s="145">
        <f t="shared" si="1"/>
        <v>0</v>
      </c>
      <c r="L36" s="146">
        <f t="shared" si="1"/>
        <v>0</v>
      </c>
      <c r="M36" s="147" t="s">
        <v>77</v>
      </c>
      <c r="N36" s="1203"/>
      <c r="O36" s="148">
        <v>82</v>
      </c>
      <c r="P36" s="149">
        <v>100</v>
      </c>
      <c r="Q36" s="150">
        <v>100</v>
      </c>
      <c r="R36" s="151">
        <v>100</v>
      </c>
      <c r="S36" s="152">
        <v>70</v>
      </c>
      <c r="T36" s="153">
        <v>70</v>
      </c>
      <c r="U36" s="154">
        <v>70</v>
      </c>
      <c r="V36" s="155">
        <v>50</v>
      </c>
      <c r="W36" s="156" t="s">
        <v>46</v>
      </c>
      <c r="X36" s="157" t="s">
        <v>46</v>
      </c>
      <c r="Y36" s="158" t="s">
        <v>47</v>
      </c>
      <c r="Z36" s="159" t="s">
        <v>47</v>
      </c>
      <c r="AA36" s="160" t="s">
        <v>47</v>
      </c>
      <c r="AB36" s="161" t="s">
        <v>78</v>
      </c>
      <c r="AC36" s="879"/>
      <c r="AD36" s="56"/>
      <c r="AE36" s="4"/>
    </row>
    <row r="37" spans="1:31">
      <c r="A37" s="1190"/>
      <c r="B37" s="4"/>
      <c r="C37" s="162">
        <f t="shared" si="1"/>
        <v>534.52799999999991</v>
      </c>
      <c r="D37" s="163">
        <f t="shared" si="1"/>
        <v>794.745</v>
      </c>
      <c r="E37" s="164">
        <f t="shared" si="1"/>
        <v>0</v>
      </c>
      <c r="F37" s="165">
        <f t="shared" si="1"/>
        <v>0</v>
      </c>
      <c r="G37" s="164">
        <f t="shared" si="1"/>
        <v>0</v>
      </c>
      <c r="H37" s="163">
        <f t="shared" si="1"/>
        <v>0</v>
      </c>
      <c r="I37" s="164">
        <f t="shared" si="1"/>
        <v>0</v>
      </c>
      <c r="J37" s="163">
        <f t="shared" si="1"/>
        <v>0</v>
      </c>
      <c r="K37" s="164">
        <f t="shared" si="1"/>
        <v>0</v>
      </c>
      <c r="L37" s="165">
        <f t="shared" si="1"/>
        <v>0</v>
      </c>
      <c r="M37" s="166" t="s">
        <v>56</v>
      </c>
      <c r="N37" s="1201" t="s">
        <v>79</v>
      </c>
      <c r="O37" s="167">
        <v>55</v>
      </c>
      <c r="P37" s="168">
        <v>100</v>
      </c>
      <c r="Q37" s="169">
        <v>100</v>
      </c>
      <c r="R37" s="170">
        <v>100</v>
      </c>
      <c r="S37" s="171">
        <v>70</v>
      </c>
      <c r="T37" s="172">
        <v>90</v>
      </c>
      <c r="U37" s="173">
        <v>70</v>
      </c>
      <c r="V37" s="174">
        <v>70</v>
      </c>
      <c r="W37" s="175" t="s">
        <v>46</v>
      </c>
      <c r="X37" s="176" t="s">
        <v>46</v>
      </c>
      <c r="Y37" s="177" t="s">
        <v>46</v>
      </c>
      <c r="Z37" s="178" t="s">
        <v>46</v>
      </c>
      <c r="AA37" s="179" t="s">
        <v>46</v>
      </c>
      <c r="AB37" s="180"/>
      <c r="AC37" s="879"/>
      <c r="AD37" s="140" t="s">
        <v>76</v>
      </c>
      <c r="AE37" s="4"/>
    </row>
    <row r="38" spans="1:31">
      <c r="A38" s="1190"/>
      <c r="B38" s="4"/>
      <c r="C38" s="110">
        <f t="shared" si="1"/>
        <v>700.04736000000003</v>
      </c>
      <c r="D38" s="111">
        <f t="shared" si="1"/>
        <v>770.99399999999991</v>
      </c>
      <c r="E38" s="112">
        <f t="shared" si="1"/>
        <v>0</v>
      </c>
      <c r="F38" s="113">
        <f t="shared" si="1"/>
        <v>0</v>
      </c>
      <c r="G38" s="112">
        <f t="shared" si="1"/>
        <v>0</v>
      </c>
      <c r="H38" s="111">
        <f t="shared" si="1"/>
        <v>0</v>
      </c>
      <c r="I38" s="112">
        <f t="shared" si="1"/>
        <v>0</v>
      </c>
      <c r="J38" s="111">
        <f t="shared" si="1"/>
        <v>0</v>
      </c>
      <c r="K38" s="112">
        <f t="shared" si="1"/>
        <v>0</v>
      </c>
      <c r="L38" s="113">
        <f t="shared" si="1"/>
        <v>0</v>
      </c>
      <c r="M38" s="62" t="s">
        <v>80</v>
      </c>
      <c r="N38" s="1202"/>
      <c r="O38" s="141">
        <v>68</v>
      </c>
      <c r="P38" s="64">
        <v>100</v>
      </c>
      <c r="Q38" s="65">
        <v>100</v>
      </c>
      <c r="R38" s="88">
        <v>135</v>
      </c>
      <c r="S38" s="79">
        <v>100</v>
      </c>
      <c r="T38" s="68">
        <v>100</v>
      </c>
      <c r="U38" s="116">
        <v>100</v>
      </c>
      <c r="V38" s="126">
        <v>100</v>
      </c>
      <c r="W38" s="754" t="s">
        <v>46</v>
      </c>
      <c r="X38" s="755" t="s">
        <v>46</v>
      </c>
      <c r="Y38" s="71" t="s">
        <v>46</v>
      </c>
      <c r="Z38" s="81" t="s">
        <v>46</v>
      </c>
      <c r="AA38" s="82" t="s">
        <v>46</v>
      </c>
      <c r="AB38" s="72"/>
      <c r="AC38" s="879"/>
      <c r="AD38" s="835"/>
      <c r="AE38" s="4"/>
    </row>
    <row r="39" spans="1:31" s="56" customFormat="1">
      <c r="A39" s="1190"/>
      <c r="B39" s="4"/>
      <c r="C39" s="110">
        <f t="shared" si="1"/>
        <v>534.52799999999991</v>
      </c>
      <c r="D39" s="111">
        <f t="shared" si="1"/>
        <v>794.745</v>
      </c>
      <c r="E39" s="112">
        <f t="shared" si="1"/>
        <v>0</v>
      </c>
      <c r="F39" s="113">
        <f t="shared" si="1"/>
        <v>0</v>
      </c>
      <c r="G39" s="112">
        <f t="shared" si="1"/>
        <v>0</v>
      </c>
      <c r="H39" s="111">
        <f t="shared" si="1"/>
        <v>0</v>
      </c>
      <c r="I39" s="112">
        <f t="shared" si="1"/>
        <v>0</v>
      </c>
      <c r="J39" s="111">
        <f t="shared" si="1"/>
        <v>0</v>
      </c>
      <c r="K39" s="112">
        <f t="shared" si="1"/>
        <v>0</v>
      </c>
      <c r="L39" s="113">
        <f t="shared" si="1"/>
        <v>0</v>
      </c>
      <c r="M39" s="62" t="s">
        <v>81</v>
      </c>
      <c r="N39" s="1202"/>
      <c r="O39" s="182">
        <v>55</v>
      </c>
      <c r="P39" s="64">
        <v>100</v>
      </c>
      <c r="Q39" s="65">
        <v>100</v>
      </c>
      <c r="R39" s="66">
        <v>100</v>
      </c>
      <c r="S39" s="79">
        <v>85</v>
      </c>
      <c r="T39" s="80">
        <v>70</v>
      </c>
      <c r="U39" s="69">
        <v>70</v>
      </c>
      <c r="V39" s="70">
        <v>70</v>
      </c>
      <c r="W39" s="754" t="s">
        <v>46</v>
      </c>
      <c r="X39" s="755" t="s">
        <v>46</v>
      </c>
      <c r="Y39" s="71" t="s">
        <v>46</v>
      </c>
      <c r="Z39" s="834" t="s">
        <v>47</v>
      </c>
      <c r="AA39" s="832" t="s">
        <v>47</v>
      </c>
      <c r="AB39" s="72"/>
      <c r="AC39" s="879"/>
      <c r="AD39" s="181" t="s">
        <v>506</v>
      </c>
      <c r="AE39" s="4"/>
    </row>
    <row r="40" spans="1:31">
      <c r="A40" s="1190"/>
      <c r="B40" s="4"/>
      <c r="C40" s="110">
        <f t="shared" si="1"/>
        <v>518.55359999999996</v>
      </c>
      <c r="D40" s="111">
        <f t="shared" si="1"/>
        <v>770.99399999999991</v>
      </c>
      <c r="E40" s="112">
        <f t="shared" si="1"/>
        <v>0</v>
      </c>
      <c r="F40" s="113">
        <f t="shared" si="1"/>
        <v>0</v>
      </c>
      <c r="G40" s="112">
        <f t="shared" si="1"/>
        <v>0</v>
      </c>
      <c r="H40" s="111">
        <f t="shared" si="1"/>
        <v>0</v>
      </c>
      <c r="I40" s="112">
        <f t="shared" si="1"/>
        <v>0</v>
      </c>
      <c r="J40" s="111">
        <f t="shared" si="1"/>
        <v>0</v>
      </c>
      <c r="K40" s="112">
        <f t="shared" si="1"/>
        <v>0</v>
      </c>
      <c r="L40" s="113">
        <f t="shared" si="1"/>
        <v>0</v>
      </c>
      <c r="M40" s="62" t="s">
        <v>83</v>
      </c>
      <c r="N40" s="1202"/>
      <c r="O40" s="141">
        <v>68</v>
      </c>
      <c r="P40" s="64">
        <v>100</v>
      </c>
      <c r="Q40" s="65">
        <v>100</v>
      </c>
      <c r="R40" s="66">
        <v>100</v>
      </c>
      <c r="S40" s="79">
        <v>90</v>
      </c>
      <c r="T40" s="80">
        <v>70</v>
      </c>
      <c r="U40" s="69">
        <v>70</v>
      </c>
      <c r="V40" s="129">
        <v>50</v>
      </c>
      <c r="W40" s="754" t="s">
        <v>46</v>
      </c>
      <c r="X40" s="755" t="s">
        <v>46</v>
      </c>
      <c r="Y40" s="833" t="s">
        <v>47</v>
      </c>
      <c r="Z40" s="834" t="s">
        <v>47</v>
      </c>
      <c r="AA40" s="82" t="s">
        <v>46</v>
      </c>
      <c r="AB40" s="72"/>
      <c r="AC40" s="879"/>
      <c r="AD40" s="835"/>
      <c r="AE40" s="4"/>
    </row>
    <row r="41" spans="1:31">
      <c r="A41" s="1190"/>
      <c r="B41" s="4"/>
      <c r="C41" s="110">
        <f t="shared" si="1"/>
        <v>518.55359999999996</v>
      </c>
      <c r="D41" s="111">
        <f t="shared" si="1"/>
        <v>1156.491</v>
      </c>
      <c r="E41" s="112">
        <f t="shared" si="1"/>
        <v>0</v>
      </c>
      <c r="F41" s="113">
        <f t="shared" si="1"/>
        <v>0</v>
      </c>
      <c r="G41" s="112">
        <f t="shared" si="1"/>
        <v>0</v>
      </c>
      <c r="H41" s="111">
        <f t="shared" si="1"/>
        <v>0</v>
      </c>
      <c r="I41" s="112">
        <f t="shared" si="1"/>
        <v>0</v>
      </c>
      <c r="J41" s="111">
        <f t="shared" si="1"/>
        <v>0</v>
      </c>
      <c r="K41" s="112">
        <f t="shared" si="1"/>
        <v>0</v>
      </c>
      <c r="L41" s="113">
        <f t="shared" si="1"/>
        <v>0</v>
      </c>
      <c r="M41" s="62" t="s">
        <v>65</v>
      </c>
      <c r="N41" s="1202"/>
      <c r="O41" s="141">
        <v>68</v>
      </c>
      <c r="P41" s="64">
        <v>100</v>
      </c>
      <c r="Q41" s="120">
        <v>150</v>
      </c>
      <c r="R41" s="66">
        <v>100</v>
      </c>
      <c r="S41" s="67">
        <v>70</v>
      </c>
      <c r="T41" s="68">
        <v>85</v>
      </c>
      <c r="U41" s="69">
        <v>70</v>
      </c>
      <c r="V41" s="70">
        <v>70</v>
      </c>
      <c r="W41" s="754" t="s">
        <v>46</v>
      </c>
      <c r="X41" s="755" t="s">
        <v>46</v>
      </c>
      <c r="Y41" s="833" t="s">
        <v>47</v>
      </c>
      <c r="Z41" s="834" t="s">
        <v>47</v>
      </c>
      <c r="AA41" s="832" t="s">
        <v>47</v>
      </c>
      <c r="AB41" s="123" t="s">
        <v>537</v>
      </c>
      <c r="AC41" s="879"/>
      <c r="AD41" s="183" t="s">
        <v>82</v>
      </c>
      <c r="AE41" s="4"/>
    </row>
    <row r="42" spans="1:31">
      <c r="A42" s="1190"/>
      <c r="B42" s="4"/>
      <c r="C42" s="110">
        <f t="shared" si="1"/>
        <v>518.55359999999996</v>
      </c>
      <c r="D42" s="111">
        <f t="shared" si="1"/>
        <v>770.99399999999991</v>
      </c>
      <c r="E42" s="112">
        <f t="shared" si="1"/>
        <v>0</v>
      </c>
      <c r="F42" s="113">
        <f t="shared" si="1"/>
        <v>0</v>
      </c>
      <c r="G42" s="112">
        <f t="shared" si="1"/>
        <v>0</v>
      </c>
      <c r="H42" s="111">
        <f t="shared" si="1"/>
        <v>0</v>
      </c>
      <c r="I42" s="112">
        <f t="shared" si="1"/>
        <v>0</v>
      </c>
      <c r="J42" s="111">
        <f t="shared" si="1"/>
        <v>0</v>
      </c>
      <c r="K42" s="112">
        <f t="shared" si="1"/>
        <v>0</v>
      </c>
      <c r="L42" s="113">
        <f t="shared" si="1"/>
        <v>0</v>
      </c>
      <c r="M42" s="62" t="s">
        <v>54</v>
      </c>
      <c r="N42" s="1202"/>
      <c r="O42" s="141">
        <v>68</v>
      </c>
      <c r="P42" s="64">
        <v>100</v>
      </c>
      <c r="Q42" s="65">
        <v>100</v>
      </c>
      <c r="R42" s="66">
        <v>100</v>
      </c>
      <c r="S42" s="67">
        <v>70</v>
      </c>
      <c r="T42" s="80">
        <v>70</v>
      </c>
      <c r="U42" s="69">
        <v>70</v>
      </c>
      <c r="V42" s="70">
        <v>70</v>
      </c>
      <c r="W42" s="754" t="s">
        <v>46</v>
      </c>
      <c r="X42" s="755" t="s">
        <v>46</v>
      </c>
      <c r="Y42" s="833" t="s">
        <v>47</v>
      </c>
      <c r="Z42" s="834" t="s">
        <v>47</v>
      </c>
      <c r="AA42" s="832" t="s">
        <v>47</v>
      </c>
      <c r="AB42" s="72"/>
      <c r="AC42" s="879"/>
      <c r="AD42" s="56" t="s">
        <v>84</v>
      </c>
      <c r="AE42" s="4"/>
    </row>
    <row r="43" spans="1:31">
      <c r="A43" s="1190"/>
      <c r="B43" s="4"/>
      <c r="C43" s="110">
        <f t="shared" si="1"/>
        <v>518.55359999999996</v>
      </c>
      <c r="D43" s="111">
        <f t="shared" si="1"/>
        <v>770.99399999999991</v>
      </c>
      <c r="E43" s="112">
        <f t="shared" si="1"/>
        <v>0</v>
      </c>
      <c r="F43" s="113">
        <f t="shared" si="1"/>
        <v>0</v>
      </c>
      <c r="G43" s="112">
        <f t="shared" si="1"/>
        <v>0</v>
      </c>
      <c r="H43" s="111">
        <f t="shared" si="1"/>
        <v>0</v>
      </c>
      <c r="I43" s="112">
        <f t="shared" si="1"/>
        <v>0</v>
      </c>
      <c r="J43" s="111">
        <f t="shared" si="1"/>
        <v>0</v>
      </c>
      <c r="K43" s="112">
        <f t="shared" si="1"/>
        <v>0</v>
      </c>
      <c r="L43" s="113">
        <f t="shared" si="1"/>
        <v>0</v>
      </c>
      <c r="M43" s="184" t="s">
        <v>85</v>
      </c>
      <c r="N43" s="1202"/>
      <c r="O43" s="141">
        <v>68</v>
      </c>
      <c r="P43" s="64">
        <v>100</v>
      </c>
      <c r="Q43" s="65">
        <v>100</v>
      </c>
      <c r="R43" s="66">
        <v>100</v>
      </c>
      <c r="S43" s="185">
        <v>55</v>
      </c>
      <c r="T43" s="80">
        <v>70</v>
      </c>
      <c r="U43" s="116">
        <v>85</v>
      </c>
      <c r="V43" s="70">
        <v>70</v>
      </c>
      <c r="W43" s="754" t="s">
        <v>46</v>
      </c>
      <c r="X43" s="755" t="s">
        <v>46</v>
      </c>
      <c r="Y43" s="833" t="s">
        <v>47</v>
      </c>
      <c r="Z43" s="834" t="s">
        <v>47</v>
      </c>
      <c r="AA43" s="832" t="s">
        <v>47</v>
      </c>
      <c r="AB43" s="127" t="s">
        <v>78</v>
      </c>
      <c r="AC43" s="56"/>
      <c r="AD43" s="1090"/>
      <c r="AE43" s="4"/>
    </row>
    <row r="44" spans="1:31">
      <c r="A44" s="1190"/>
      <c r="B44" s="4"/>
      <c r="C44" s="131">
        <f t="shared" si="1"/>
        <v>534.52799999999991</v>
      </c>
      <c r="D44" s="132">
        <f t="shared" si="1"/>
        <v>794.745</v>
      </c>
      <c r="E44" s="133">
        <f t="shared" si="1"/>
        <v>0</v>
      </c>
      <c r="F44" s="134">
        <f t="shared" si="1"/>
        <v>0</v>
      </c>
      <c r="G44" s="133">
        <f t="shared" si="1"/>
        <v>0</v>
      </c>
      <c r="H44" s="132">
        <f t="shared" si="1"/>
        <v>0</v>
      </c>
      <c r="I44" s="133">
        <f t="shared" si="1"/>
        <v>0</v>
      </c>
      <c r="J44" s="132">
        <f t="shared" si="1"/>
        <v>0</v>
      </c>
      <c r="K44" s="133">
        <f t="shared" si="1"/>
        <v>0</v>
      </c>
      <c r="L44" s="134">
        <f t="shared" si="1"/>
        <v>0</v>
      </c>
      <c r="M44" s="186" t="s">
        <v>86</v>
      </c>
      <c r="N44" s="1203"/>
      <c r="O44" s="187">
        <v>55</v>
      </c>
      <c r="P44" s="97">
        <v>100</v>
      </c>
      <c r="Q44" s="98">
        <v>100</v>
      </c>
      <c r="R44" s="99">
        <v>100</v>
      </c>
      <c r="S44" s="188">
        <v>40</v>
      </c>
      <c r="T44" s="189">
        <v>85</v>
      </c>
      <c r="U44" s="190">
        <v>85</v>
      </c>
      <c r="V44" s="103">
        <v>70</v>
      </c>
      <c r="W44" s="104" t="s">
        <v>46</v>
      </c>
      <c r="X44" s="105" t="s">
        <v>46</v>
      </c>
      <c r="Y44" s="106" t="s">
        <v>47</v>
      </c>
      <c r="Z44" s="107" t="s">
        <v>47</v>
      </c>
      <c r="AA44" s="108" t="s">
        <v>47</v>
      </c>
      <c r="AB44" s="109"/>
      <c r="AC44" s="879"/>
      <c r="AD44" s="56"/>
      <c r="AE44" s="4"/>
    </row>
    <row r="45" spans="1:31" s="56" customFormat="1">
      <c r="A45" s="1190"/>
      <c r="B45" s="4"/>
      <c r="C45" s="110">
        <f t="shared" si="1"/>
        <v>508.72319999999991</v>
      </c>
      <c r="D45" s="111">
        <f t="shared" si="1"/>
        <v>756.37799999999993</v>
      </c>
      <c r="E45" s="112">
        <f t="shared" si="1"/>
        <v>0</v>
      </c>
      <c r="F45" s="113">
        <f t="shared" si="1"/>
        <v>0</v>
      </c>
      <c r="G45" s="112">
        <f t="shared" si="1"/>
        <v>0</v>
      </c>
      <c r="H45" s="111">
        <f t="shared" si="1"/>
        <v>0</v>
      </c>
      <c r="I45" s="112">
        <f t="shared" si="1"/>
        <v>0</v>
      </c>
      <c r="J45" s="111">
        <f t="shared" si="1"/>
        <v>0</v>
      </c>
      <c r="K45" s="112">
        <f t="shared" si="1"/>
        <v>0</v>
      </c>
      <c r="L45" s="113">
        <f t="shared" si="1"/>
        <v>0</v>
      </c>
      <c r="M45" s="62" t="s">
        <v>87</v>
      </c>
      <c r="N45" s="1201" t="s">
        <v>88</v>
      </c>
      <c r="O45" s="191">
        <v>76</v>
      </c>
      <c r="P45" s="64">
        <v>100</v>
      </c>
      <c r="Q45" s="65">
        <v>100</v>
      </c>
      <c r="R45" s="66">
        <v>100</v>
      </c>
      <c r="S45" s="67">
        <v>70</v>
      </c>
      <c r="T45" s="68">
        <v>85</v>
      </c>
      <c r="U45" s="69">
        <v>70</v>
      </c>
      <c r="V45" s="70">
        <v>70</v>
      </c>
      <c r="W45" s="754" t="s">
        <v>46</v>
      </c>
      <c r="X45" s="755" t="s">
        <v>46</v>
      </c>
      <c r="Y45" s="71" t="s">
        <v>46</v>
      </c>
      <c r="Z45" s="834" t="s">
        <v>47</v>
      </c>
      <c r="AA45" s="82" t="s">
        <v>46</v>
      </c>
      <c r="AB45" s="72" t="s">
        <v>536</v>
      </c>
      <c r="AC45" s="879"/>
      <c r="AD45" s="1090"/>
      <c r="AE45" s="4"/>
    </row>
    <row r="46" spans="1:31">
      <c r="A46" s="1190"/>
      <c r="B46" s="4"/>
      <c r="C46" s="110">
        <f t="shared" si="1"/>
        <v>496.43520000000007</v>
      </c>
      <c r="D46" s="111">
        <f t="shared" si="1"/>
        <v>738.10799999999983</v>
      </c>
      <c r="E46" s="112">
        <f t="shared" si="1"/>
        <v>0</v>
      </c>
      <c r="F46" s="113">
        <f t="shared" si="1"/>
        <v>0</v>
      </c>
      <c r="G46" s="112">
        <f t="shared" si="1"/>
        <v>0</v>
      </c>
      <c r="H46" s="111">
        <f t="shared" si="1"/>
        <v>0</v>
      </c>
      <c r="I46" s="112">
        <f t="shared" si="1"/>
        <v>0</v>
      </c>
      <c r="J46" s="111">
        <f t="shared" si="1"/>
        <v>0</v>
      </c>
      <c r="K46" s="112">
        <f t="shared" si="1"/>
        <v>0</v>
      </c>
      <c r="L46" s="113">
        <f t="shared" si="1"/>
        <v>0</v>
      </c>
      <c r="M46" s="62" t="s">
        <v>59</v>
      </c>
      <c r="N46" s="1202"/>
      <c r="O46" s="128">
        <v>86</v>
      </c>
      <c r="P46" s="64">
        <v>100</v>
      </c>
      <c r="Q46" s="65">
        <v>100</v>
      </c>
      <c r="R46" s="66">
        <v>100</v>
      </c>
      <c r="S46" s="67">
        <v>70</v>
      </c>
      <c r="T46" s="68">
        <v>85</v>
      </c>
      <c r="U46" s="116">
        <v>85</v>
      </c>
      <c r="V46" s="70">
        <v>70</v>
      </c>
      <c r="W46" s="754" t="s">
        <v>46</v>
      </c>
      <c r="X46" s="755" t="s">
        <v>46</v>
      </c>
      <c r="Y46" s="71" t="s">
        <v>46</v>
      </c>
      <c r="Z46" s="834" t="s">
        <v>47</v>
      </c>
      <c r="AA46" s="832" t="s">
        <v>47</v>
      </c>
      <c r="AB46" s="72" t="s">
        <v>536</v>
      </c>
      <c r="AC46" s="879"/>
      <c r="AD46" s="1090"/>
      <c r="AE46" s="4"/>
    </row>
    <row r="47" spans="1:31">
      <c r="A47" s="1190"/>
      <c r="B47" s="4"/>
      <c r="C47" s="110">
        <f t="shared" si="1"/>
        <v>530.84160000000008</v>
      </c>
      <c r="D47" s="111">
        <f t="shared" si="1"/>
        <v>789.2639999999999</v>
      </c>
      <c r="E47" s="112">
        <f t="shared" si="1"/>
        <v>0</v>
      </c>
      <c r="F47" s="113">
        <f t="shared" si="1"/>
        <v>0</v>
      </c>
      <c r="G47" s="112">
        <f t="shared" si="1"/>
        <v>0</v>
      </c>
      <c r="H47" s="111">
        <f t="shared" si="1"/>
        <v>0</v>
      </c>
      <c r="I47" s="112">
        <f t="shared" si="1"/>
        <v>0</v>
      </c>
      <c r="J47" s="111">
        <f t="shared" si="1"/>
        <v>0</v>
      </c>
      <c r="K47" s="112">
        <f t="shared" si="1"/>
        <v>0</v>
      </c>
      <c r="L47" s="113">
        <f t="shared" si="1"/>
        <v>0</v>
      </c>
      <c r="M47" s="62" t="s">
        <v>81</v>
      </c>
      <c r="N47" s="1202"/>
      <c r="O47" s="192">
        <v>58</v>
      </c>
      <c r="P47" s="64">
        <v>100</v>
      </c>
      <c r="Q47" s="65">
        <v>100</v>
      </c>
      <c r="R47" s="66">
        <v>100</v>
      </c>
      <c r="S47" s="79">
        <v>85</v>
      </c>
      <c r="T47" s="80">
        <v>70</v>
      </c>
      <c r="U47" s="69">
        <v>70</v>
      </c>
      <c r="V47" s="70">
        <v>70</v>
      </c>
      <c r="W47" s="754" t="s">
        <v>46</v>
      </c>
      <c r="X47" s="755" t="s">
        <v>46</v>
      </c>
      <c r="Y47" s="71" t="s">
        <v>46</v>
      </c>
      <c r="Z47" s="834" t="s">
        <v>47</v>
      </c>
      <c r="AA47" s="832" t="s">
        <v>47</v>
      </c>
      <c r="AB47" s="72"/>
      <c r="AC47" s="879"/>
      <c r="AD47" s="835"/>
      <c r="AE47" s="4"/>
    </row>
    <row r="48" spans="1:31">
      <c r="A48" s="1190"/>
      <c r="B48" s="4"/>
      <c r="C48" s="110">
        <f t="shared" si="1"/>
        <v>770.45759999999996</v>
      </c>
      <c r="D48" s="111">
        <f t="shared" si="1"/>
        <v>763.68600000000004</v>
      </c>
      <c r="E48" s="112">
        <f t="shared" si="1"/>
        <v>0</v>
      </c>
      <c r="F48" s="113">
        <f t="shared" si="1"/>
        <v>0</v>
      </c>
      <c r="G48" s="112">
        <f t="shared" si="1"/>
        <v>0</v>
      </c>
      <c r="H48" s="111">
        <f t="shared" si="1"/>
        <v>0</v>
      </c>
      <c r="I48" s="112">
        <f t="shared" si="1"/>
        <v>0</v>
      </c>
      <c r="J48" s="111">
        <f t="shared" si="1"/>
        <v>0</v>
      </c>
      <c r="K48" s="112">
        <f t="shared" si="1"/>
        <v>0</v>
      </c>
      <c r="L48" s="113">
        <f t="shared" si="1"/>
        <v>0</v>
      </c>
      <c r="M48" s="62" t="s">
        <v>89</v>
      </c>
      <c r="N48" s="1202"/>
      <c r="O48" s="193">
        <v>72</v>
      </c>
      <c r="P48" s="64">
        <v>100</v>
      </c>
      <c r="Q48" s="65">
        <v>100</v>
      </c>
      <c r="R48" s="88">
        <v>150</v>
      </c>
      <c r="S48" s="67">
        <v>70</v>
      </c>
      <c r="T48" s="68">
        <v>85</v>
      </c>
      <c r="U48" s="116">
        <v>85</v>
      </c>
      <c r="V48" s="70">
        <v>70</v>
      </c>
      <c r="W48" s="754" t="s">
        <v>46</v>
      </c>
      <c r="X48" s="755" t="s">
        <v>46</v>
      </c>
      <c r="Y48" s="833" t="s">
        <v>47</v>
      </c>
      <c r="Z48" s="834" t="s">
        <v>47</v>
      </c>
      <c r="AA48" s="82" t="s">
        <v>46</v>
      </c>
      <c r="AB48" s="72"/>
      <c r="AC48" s="879"/>
      <c r="AD48" s="835"/>
      <c r="AE48" s="4"/>
    </row>
    <row r="49" spans="1:31" s="56" customFormat="1">
      <c r="A49" s="1190"/>
      <c r="B49" s="4"/>
      <c r="C49" s="110">
        <f t="shared" si="1"/>
        <v>473.11257599999999</v>
      </c>
      <c r="D49" s="111">
        <f t="shared" si="1"/>
        <v>1021.1102999999999</v>
      </c>
      <c r="E49" s="112">
        <f t="shared" si="1"/>
        <v>0</v>
      </c>
      <c r="F49" s="113">
        <f t="shared" si="1"/>
        <v>0</v>
      </c>
      <c r="G49" s="112">
        <f t="shared" si="1"/>
        <v>0</v>
      </c>
      <c r="H49" s="111">
        <f t="shared" si="1"/>
        <v>0</v>
      </c>
      <c r="I49" s="112">
        <f t="shared" si="1"/>
        <v>0</v>
      </c>
      <c r="J49" s="111">
        <f t="shared" si="1"/>
        <v>0</v>
      </c>
      <c r="K49" s="112">
        <f t="shared" si="1"/>
        <v>0</v>
      </c>
      <c r="L49" s="113">
        <f t="shared" si="1"/>
        <v>0</v>
      </c>
      <c r="M49" s="124" t="s">
        <v>90</v>
      </c>
      <c r="N49" s="1202"/>
      <c r="O49" s="194">
        <v>76</v>
      </c>
      <c r="P49" s="86">
        <v>93</v>
      </c>
      <c r="Q49" s="120">
        <v>135</v>
      </c>
      <c r="R49" s="121">
        <v>93</v>
      </c>
      <c r="S49" s="67">
        <v>70</v>
      </c>
      <c r="T49" s="80">
        <v>70</v>
      </c>
      <c r="U49" s="116">
        <v>85</v>
      </c>
      <c r="V49" s="70">
        <v>70</v>
      </c>
      <c r="W49" s="130" t="s">
        <v>47</v>
      </c>
      <c r="X49" s="755" t="s">
        <v>46</v>
      </c>
      <c r="Y49" s="833" t="s">
        <v>47</v>
      </c>
      <c r="Z49" s="834" t="s">
        <v>47</v>
      </c>
      <c r="AA49" s="832" t="s">
        <v>47</v>
      </c>
      <c r="AB49" s="127" t="s">
        <v>78</v>
      </c>
      <c r="AE49" s="4"/>
    </row>
    <row r="50" spans="1:31">
      <c r="A50" s="1190"/>
      <c r="B50" s="4"/>
      <c r="C50" s="143">
        <f t="shared" si="1"/>
        <v>716.63616000000013</v>
      </c>
      <c r="D50" s="144">
        <f t="shared" si="1"/>
        <v>789.2639999999999</v>
      </c>
      <c r="E50" s="145">
        <f t="shared" si="1"/>
        <v>0</v>
      </c>
      <c r="F50" s="146">
        <f t="shared" si="1"/>
        <v>0</v>
      </c>
      <c r="G50" s="145">
        <f t="shared" si="1"/>
        <v>0</v>
      </c>
      <c r="H50" s="144">
        <f t="shared" si="1"/>
        <v>0</v>
      </c>
      <c r="I50" s="145">
        <f t="shared" si="1"/>
        <v>0</v>
      </c>
      <c r="J50" s="144">
        <f t="shared" si="1"/>
        <v>0</v>
      </c>
      <c r="K50" s="145">
        <f t="shared" si="1"/>
        <v>0</v>
      </c>
      <c r="L50" s="146">
        <f t="shared" si="1"/>
        <v>0</v>
      </c>
      <c r="M50" s="195" t="s">
        <v>91</v>
      </c>
      <c r="N50" s="1203"/>
      <c r="O50" s="196">
        <v>58</v>
      </c>
      <c r="P50" s="197">
        <v>135</v>
      </c>
      <c r="Q50" s="150">
        <v>100</v>
      </c>
      <c r="R50" s="198">
        <v>135</v>
      </c>
      <c r="S50" s="152">
        <v>70</v>
      </c>
      <c r="T50" s="199">
        <v>90</v>
      </c>
      <c r="U50" s="154">
        <v>70</v>
      </c>
      <c r="V50" s="200">
        <v>70</v>
      </c>
      <c r="W50" s="156" t="s">
        <v>46</v>
      </c>
      <c r="X50" s="157" t="s">
        <v>46</v>
      </c>
      <c r="Y50" s="201" t="s">
        <v>46</v>
      </c>
      <c r="Z50" s="202" t="s">
        <v>46</v>
      </c>
      <c r="AA50" s="203" t="s">
        <v>46</v>
      </c>
      <c r="AB50" s="204" t="s">
        <v>536</v>
      </c>
      <c r="AC50" s="879"/>
      <c r="AD50" s="835"/>
      <c r="AE50" s="4"/>
    </row>
    <row r="51" spans="1:31">
      <c r="A51" s="1190"/>
      <c r="B51" s="4"/>
      <c r="C51" s="162">
        <f t="shared" si="1"/>
        <v>770.45759999999996</v>
      </c>
      <c r="D51" s="163">
        <f t="shared" si="1"/>
        <v>763.68600000000004</v>
      </c>
      <c r="E51" s="164">
        <f t="shared" si="1"/>
        <v>0</v>
      </c>
      <c r="F51" s="165">
        <f t="shared" si="1"/>
        <v>0</v>
      </c>
      <c r="G51" s="164">
        <f t="shared" si="1"/>
        <v>0</v>
      </c>
      <c r="H51" s="163">
        <f t="shared" si="1"/>
        <v>0</v>
      </c>
      <c r="I51" s="164">
        <f t="shared" si="1"/>
        <v>0</v>
      </c>
      <c r="J51" s="163">
        <f t="shared" si="1"/>
        <v>0</v>
      </c>
      <c r="K51" s="164">
        <f t="shared" si="1"/>
        <v>0</v>
      </c>
      <c r="L51" s="165">
        <f t="shared" si="1"/>
        <v>0</v>
      </c>
      <c r="M51" s="166" t="s">
        <v>89</v>
      </c>
      <c r="N51" s="1201" t="s">
        <v>92</v>
      </c>
      <c r="O51" s="205">
        <v>72</v>
      </c>
      <c r="P51" s="168">
        <v>100</v>
      </c>
      <c r="Q51" s="169">
        <v>100</v>
      </c>
      <c r="R51" s="206">
        <v>150</v>
      </c>
      <c r="S51" s="171">
        <v>70</v>
      </c>
      <c r="T51" s="172">
        <v>85</v>
      </c>
      <c r="U51" s="207">
        <v>85</v>
      </c>
      <c r="V51" s="174">
        <v>70</v>
      </c>
      <c r="W51" s="175" t="s">
        <v>46</v>
      </c>
      <c r="X51" s="176" t="s">
        <v>46</v>
      </c>
      <c r="Y51" s="208" t="s">
        <v>47</v>
      </c>
      <c r="Z51" s="209" t="s">
        <v>47</v>
      </c>
      <c r="AA51" s="179" t="s">
        <v>46</v>
      </c>
      <c r="AB51" s="180"/>
      <c r="AC51" s="879"/>
      <c r="AD51" s="835"/>
      <c r="AE51" s="4"/>
    </row>
    <row r="52" spans="1:31">
      <c r="A52" s="1190"/>
      <c r="B52" s="4"/>
      <c r="C52" s="110">
        <f t="shared" si="1"/>
        <v>436.59263999999996</v>
      </c>
      <c r="D52" s="111">
        <f t="shared" si="1"/>
        <v>763.68600000000004</v>
      </c>
      <c r="E52" s="112">
        <f t="shared" si="1"/>
        <v>0</v>
      </c>
      <c r="F52" s="113">
        <f t="shared" si="1"/>
        <v>0</v>
      </c>
      <c r="G52" s="112">
        <f t="shared" si="1"/>
        <v>0</v>
      </c>
      <c r="H52" s="111">
        <f t="shared" si="1"/>
        <v>0</v>
      </c>
      <c r="I52" s="112">
        <f t="shared" si="1"/>
        <v>0</v>
      </c>
      <c r="J52" s="111">
        <f t="shared" si="1"/>
        <v>0</v>
      </c>
      <c r="K52" s="112">
        <f t="shared" si="1"/>
        <v>0</v>
      </c>
      <c r="L52" s="113">
        <f t="shared" si="1"/>
        <v>0</v>
      </c>
      <c r="M52" s="210" t="s">
        <v>93</v>
      </c>
      <c r="N52" s="1202"/>
      <c r="O52" s="193">
        <v>72</v>
      </c>
      <c r="P52" s="64">
        <v>100</v>
      </c>
      <c r="Q52" s="65">
        <v>100</v>
      </c>
      <c r="R52" s="121">
        <v>85</v>
      </c>
      <c r="S52" s="211">
        <v>0</v>
      </c>
      <c r="T52" s="122">
        <v>30</v>
      </c>
      <c r="U52" s="138">
        <v>45</v>
      </c>
      <c r="V52" s="129">
        <v>30</v>
      </c>
      <c r="W52" s="754" t="s">
        <v>46</v>
      </c>
      <c r="X52" s="755" t="s">
        <v>46</v>
      </c>
      <c r="Y52" s="71" t="s">
        <v>46</v>
      </c>
      <c r="Z52" s="834" t="s">
        <v>47</v>
      </c>
      <c r="AA52" s="82" t="s">
        <v>46</v>
      </c>
      <c r="AB52" s="72" t="s">
        <v>536</v>
      </c>
      <c r="AC52" s="879"/>
      <c r="AD52" s="835"/>
      <c r="AE52" s="4"/>
    </row>
    <row r="53" spans="1:31">
      <c r="A53" s="1190"/>
      <c r="B53" s="4"/>
      <c r="C53" s="110">
        <f t="shared" si="1"/>
        <v>711.65952000000004</v>
      </c>
      <c r="D53" s="111">
        <f t="shared" si="1"/>
        <v>783.7829999999999</v>
      </c>
      <c r="E53" s="112">
        <f t="shared" si="1"/>
        <v>0</v>
      </c>
      <c r="F53" s="113">
        <f t="shared" si="1"/>
        <v>0</v>
      </c>
      <c r="G53" s="112">
        <f t="shared" si="1"/>
        <v>0</v>
      </c>
      <c r="H53" s="111">
        <f t="shared" si="1"/>
        <v>0</v>
      </c>
      <c r="I53" s="112">
        <f t="shared" si="1"/>
        <v>0</v>
      </c>
      <c r="J53" s="111">
        <f t="shared" si="1"/>
        <v>0</v>
      </c>
      <c r="K53" s="112">
        <f t="shared" si="1"/>
        <v>0</v>
      </c>
      <c r="L53" s="113">
        <f t="shared" si="1"/>
        <v>0</v>
      </c>
      <c r="M53" s="210" t="s">
        <v>91</v>
      </c>
      <c r="N53" s="1202"/>
      <c r="O53" s="212">
        <v>61</v>
      </c>
      <c r="P53" s="213">
        <v>135</v>
      </c>
      <c r="Q53" s="65">
        <v>100</v>
      </c>
      <c r="R53" s="88">
        <v>135</v>
      </c>
      <c r="S53" s="185">
        <v>40</v>
      </c>
      <c r="T53" s="68">
        <v>90</v>
      </c>
      <c r="U53" s="116">
        <v>85</v>
      </c>
      <c r="V53" s="70">
        <v>70</v>
      </c>
      <c r="W53" s="754" t="s">
        <v>46</v>
      </c>
      <c r="X53" s="755" t="s">
        <v>46</v>
      </c>
      <c r="Y53" s="71" t="s">
        <v>46</v>
      </c>
      <c r="Z53" s="81" t="s">
        <v>46</v>
      </c>
      <c r="AA53" s="82" t="s">
        <v>46</v>
      </c>
      <c r="AB53" s="72" t="s">
        <v>536</v>
      </c>
      <c r="AC53" s="879"/>
      <c r="AD53" s="835"/>
      <c r="AE53" s="4"/>
    </row>
    <row r="54" spans="1:31">
      <c r="A54" s="1190"/>
      <c r="B54" s="4"/>
      <c r="C54" s="110">
        <f t="shared" si="1"/>
        <v>508.72319999999991</v>
      </c>
      <c r="D54" s="111">
        <f t="shared" si="1"/>
        <v>756.37799999999993</v>
      </c>
      <c r="E54" s="112">
        <f t="shared" si="1"/>
        <v>0</v>
      </c>
      <c r="F54" s="113">
        <f t="shared" si="1"/>
        <v>0</v>
      </c>
      <c r="G54" s="112">
        <f t="shared" si="1"/>
        <v>0</v>
      </c>
      <c r="H54" s="111">
        <f t="shared" si="1"/>
        <v>0</v>
      </c>
      <c r="I54" s="112">
        <f t="shared" si="1"/>
        <v>0</v>
      </c>
      <c r="J54" s="111">
        <f t="shared" si="1"/>
        <v>0</v>
      </c>
      <c r="K54" s="112">
        <f t="shared" si="1"/>
        <v>0</v>
      </c>
      <c r="L54" s="113">
        <f t="shared" si="1"/>
        <v>0</v>
      </c>
      <c r="M54" s="62" t="s">
        <v>94</v>
      </c>
      <c r="N54" s="1202"/>
      <c r="O54" s="194">
        <v>76</v>
      </c>
      <c r="P54" s="64">
        <v>100</v>
      </c>
      <c r="Q54" s="65">
        <v>100</v>
      </c>
      <c r="R54" s="66">
        <v>100</v>
      </c>
      <c r="S54" s="67">
        <v>70</v>
      </c>
      <c r="T54" s="68">
        <v>85</v>
      </c>
      <c r="U54" s="69">
        <v>70</v>
      </c>
      <c r="V54" s="70">
        <v>70</v>
      </c>
      <c r="W54" s="754" t="s">
        <v>46</v>
      </c>
      <c r="X54" s="755" t="s">
        <v>46</v>
      </c>
      <c r="Y54" s="71" t="s">
        <v>46</v>
      </c>
      <c r="Z54" s="834" t="s">
        <v>47</v>
      </c>
      <c r="AA54" s="82" t="s">
        <v>46</v>
      </c>
      <c r="AB54" s="72" t="s">
        <v>536</v>
      </c>
      <c r="AC54" s="879"/>
      <c r="AD54" s="835"/>
      <c r="AE54" s="4"/>
    </row>
    <row r="55" spans="1:31">
      <c r="A55" s="1190"/>
      <c r="B55" s="4"/>
      <c r="C55" s="110">
        <f t="shared" si="1"/>
        <v>527.15520000000004</v>
      </c>
      <c r="D55" s="111">
        <f t="shared" si="1"/>
        <v>783.7829999999999</v>
      </c>
      <c r="E55" s="112">
        <f t="shared" si="1"/>
        <v>0</v>
      </c>
      <c r="F55" s="113">
        <f t="shared" si="1"/>
        <v>0</v>
      </c>
      <c r="G55" s="112">
        <f t="shared" si="1"/>
        <v>0</v>
      </c>
      <c r="H55" s="111">
        <f t="shared" si="1"/>
        <v>0</v>
      </c>
      <c r="I55" s="112">
        <f t="shared" si="1"/>
        <v>0</v>
      </c>
      <c r="J55" s="111">
        <f t="shared" si="1"/>
        <v>0</v>
      </c>
      <c r="K55" s="112">
        <f t="shared" si="1"/>
        <v>0</v>
      </c>
      <c r="L55" s="113">
        <f t="shared" si="1"/>
        <v>0</v>
      </c>
      <c r="M55" s="124" t="s">
        <v>95</v>
      </c>
      <c r="N55" s="1202"/>
      <c r="O55" s="212">
        <v>61</v>
      </c>
      <c r="P55" s="64">
        <v>100</v>
      </c>
      <c r="Q55" s="65">
        <v>100</v>
      </c>
      <c r="R55" s="66">
        <v>100</v>
      </c>
      <c r="S55" s="185">
        <v>50</v>
      </c>
      <c r="T55" s="68">
        <v>85</v>
      </c>
      <c r="U55" s="69">
        <v>70</v>
      </c>
      <c r="V55" s="70">
        <v>70</v>
      </c>
      <c r="W55" s="130" t="s">
        <v>473</v>
      </c>
      <c r="X55" s="755" t="s">
        <v>46</v>
      </c>
      <c r="Y55" s="833" t="s">
        <v>47</v>
      </c>
      <c r="Z55" s="834" t="s">
        <v>47</v>
      </c>
      <c r="AA55" s="832" t="s">
        <v>47</v>
      </c>
      <c r="AB55" s="127" t="s">
        <v>78</v>
      </c>
      <c r="AC55" s="56"/>
      <c r="AD55" s="835"/>
      <c r="AE55" s="4"/>
    </row>
    <row r="56" spans="1:31">
      <c r="A56" s="1190"/>
      <c r="B56" s="4"/>
      <c r="C56" s="131">
        <f t="shared" si="1"/>
        <v>527.15520000000004</v>
      </c>
      <c r="D56" s="132">
        <f t="shared" si="1"/>
        <v>783.7829999999999</v>
      </c>
      <c r="E56" s="133">
        <f t="shared" si="1"/>
        <v>0</v>
      </c>
      <c r="F56" s="134">
        <f t="shared" si="1"/>
        <v>0</v>
      </c>
      <c r="G56" s="133">
        <f t="shared" si="1"/>
        <v>0</v>
      </c>
      <c r="H56" s="132">
        <f t="shared" si="1"/>
        <v>0</v>
      </c>
      <c r="I56" s="133">
        <f t="shared" si="1"/>
        <v>0</v>
      </c>
      <c r="J56" s="132">
        <f t="shared" si="1"/>
        <v>0</v>
      </c>
      <c r="K56" s="133">
        <f t="shared" si="1"/>
        <v>0</v>
      </c>
      <c r="L56" s="134">
        <f t="shared" si="1"/>
        <v>0</v>
      </c>
      <c r="M56" s="214" t="s">
        <v>96</v>
      </c>
      <c r="N56" s="1203"/>
      <c r="O56" s="215">
        <v>61</v>
      </c>
      <c r="P56" s="97">
        <v>100</v>
      </c>
      <c r="Q56" s="98">
        <v>100</v>
      </c>
      <c r="R56" s="99">
        <v>100</v>
      </c>
      <c r="S56" s="188">
        <v>30</v>
      </c>
      <c r="T56" s="216">
        <v>50</v>
      </c>
      <c r="U56" s="217">
        <v>50</v>
      </c>
      <c r="V56" s="218">
        <v>50</v>
      </c>
      <c r="W56" s="104" t="s">
        <v>46</v>
      </c>
      <c r="X56" s="105" t="s">
        <v>46</v>
      </c>
      <c r="Y56" s="106" t="s">
        <v>47</v>
      </c>
      <c r="Z56" s="107" t="s">
        <v>47</v>
      </c>
      <c r="AA56" s="108" t="s">
        <v>47</v>
      </c>
      <c r="AB56" s="109"/>
      <c r="AC56" s="879"/>
      <c r="AD56" s="835"/>
      <c r="AE56" s="4"/>
    </row>
    <row r="57" spans="1:31">
      <c r="A57" s="1190"/>
      <c r="B57" s="4"/>
      <c r="C57" s="110">
        <f t="shared" si="1"/>
        <v>513.63839999999993</v>
      </c>
      <c r="D57" s="111">
        <f t="shared" si="1"/>
        <v>763.68600000000004</v>
      </c>
      <c r="E57" s="112">
        <f t="shared" si="1"/>
        <v>0</v>
      </c>
      <c r="F57" s="113">
        <f t="shared" si="1"/>
        <v>0</v>
      </c>
      <c r="G57" s="112">
        <f t="shared" si="1"/>
        <v>0</v>
      </c>
      <c r="H57" s="111">
        <f t="shared" si="1"/>
        <v>0</v>
      </c>
      <c r="I57" s="112">
        <f t="shared" si="1"/>
        <v>0</v>
      </c>
      <c r="J57" s="111">
        <f t="shared" si="1"/>
        <v>0</v>
      </c>
      <c r="K57" s="112">
        <f t="shared" si="1"/>
        <v>0</v>
      </c>
      <c r="L57" s="113">
        <f t="shared" si="1"/>
        <v>0</v>
      </c>
      <c r="M57" s="62" t="s">
        <v>97</v>
      </c>
      <c r="N57" s="1201" t="s">
        <v>98</v>
      </c>
      <c r="O57" s="219">
        <v>72</v>
      </c>
      <c r="P57" s="64">
        <v>100</v>
      </c>
      <c r="Q57" s="65">
        <v>100</v>
      </c>
      <c r="R57" s="66">
        <v>100</v>
      </c>
      <c r="S57" s="67">
        <v>70</v>
      </c>
      <c r="T57" s="80">
        <v>70</v>
      </c>
      <c r="U57" s="69">
        <v>70</v>
      </c>
      <c r="V57" s="70">
        <v>70</v>
      </c>
      <c r="W57" s="754" t="s">
        <v>46</v>
      </c>
      <c r="X57" s="755" t="s">
        <v>46</v>
      </c>
      <c r="Y57" s="833" t="s">
        <v>47</v>
      </c>
      <c r="Z57" s="834" t="s">
        <v>47</v>
      </c>
      <c r="AA57" s="832" t="s">
        <v>47</v>
      </c>
      <c r="AB57" s="72"/>
      <c r="AC57" s="879"/>
      <c r="AD57" s="835"/>
      <c r="AE57" s="4"/>
    </row>
    <row r="58" spans="1:31">
      <c r="A58" s="1190"/>
      <c r="B58" s="4"/>
      <c r="C58" s="110">
        <f t="shared" si="1"/>
        <v>477.68371200000001</v>
      </c>
      <c r="D58" s="111">
        <f t="shared" si="1"/>
        <v>1030.9761000000001</v>
      </c>
      <c r="E58" s="112">
        <f t="shared" si="1"/>
        <v>0</v>
      </c>
      <c r="F58" s="113">
        <f t="shared" si="1"/>
        <v>0</v>
      </c>
      <c r="G58" s="112">
        <f t="shared" si="1"/>
        <v>0</v>
      </c>
      <c r="H58" s="111">
        <f t="shared" si="1"/>
        <v>0</v>
      </c>
      <c r="I58" s="112">
        <f t="shared" si="1"/>
        <v>0</v>
      </c>
      <c r="J58" s="111">
        <f t="shared" si="1"/>
        <v>0</v>
      </c>
      <c r="K58" s="112">
        <f t="shared" si="1"/>
        <v>0</v>
      </c>
      <c r="L58" s="113">
        <f t="shared" si="1"/>
        <v>0</v>
      </c>
      <c r="M58" s="124" t="s">
        <v>99</v>
      </c>
      <c r="N58" s="1202"/>
      <c r="O58" s="193">
        <v>72</v>
      </c>
      <c r="P58" s="86">
        <v>93</v>
      </c>
      <c r="Q58" s="120">
        <v>135</v>
      </c>
      <c r="R58" s="121">
        <v>93</v>
      </c>
      <c r="S58" s="67">
        <v>70</v>
      </c>
      <c r="T58" s="68">
        <v>85</v>
      </c>
      <c r="U58" s="69">
        <v>70</v>
      </c>
      <c r="V58" s="70">
        <v>70</v>
      </c>
      <c r="W58" s="130" t="s">
        <v>47</v>
      </c>
      <c r="X58" s="755" t="s">
        <v>46</v>
      </c>
      <c r="Y58" s="833" t="s">
        <v>47</v>
      </c>
      <c r="Z58" s="834" t="s">
        <v>47</v>
      </c>
      <c r="AA58" s="832" t="s">
        <v>47</v>
      </c>
      <c r="AB58" s="127" t="s">
        <v>78</v>
      </c>
      <c r="AC58" s="879"/>
      <c r="AD58" s="835"/>
      <c r="AE58" s="4"/>
    </row>
    <row r="59" spans="1:31">
      <c r="A59" s="1190"/>
      <c r="B59" s="4"/>
      <c r="C59" s="110">
        <f t="shared" si="1"/>
        <v>530.84160000000008</v>
      </c>
      <c r="D59" s="111">
        <f t="shared" si="1"/>
        <v>789.2639999999999</v>
      </c>
      <c r="E59" s="112">
        <f t="shared" si="1"/>
        <v>0</v>
      </c>
      <c r="F59" s="113">
        <f t="shared" si="1"/>
        <v>0</v>
      </c>
      <c r="G59" s="112">
        <f t="shared" si="1"/>
        <v>0</v>
      </c>
      <c r="H59" s="111">
        <f t="shared" ref="H59:L109" si="2">(IF(H$9-$O59&gt;0,H$9-$O59,0)*$P59/100+IF(H$10-$O59&gt;0,H$10-$O59,0)*$Q59/100+IF(H$11-$O59&gt;0,H$11-$O59,0)*$R59/100+H$12*$T59/100+H$13*$S59/100+H$14*$U59/100+H$15*$V59/100)*H$16/100*H$17/100</f>
        <v>0</v>
      </c>
      <c r="I59" s="112">
        <f t="shared" si="2"/>
        <v>0</v>
      </c>
      <c r="J59" s="111">
        <f t="shared" si="2"/>
        <v>0</v>
      </c>
      <c r="K59" s="112">
        <f t="shared" si="2"/>
        <v>0</v>
      </c>
      <c r="L59" s="113">
        <f t="shared" si="2"/>
        <v>0</v>
      </c>
      <c r="M59" s="62" t="s">
        <v>81</v>
      </c>
      <c r="N59" s="1202"/>
      <c r="O59" s="192">
        <v>58</v>
      </c>
      <c r="P59" s="64">
        <v>100</v>
      </c>
      <c r="Q59" s="65">
        <v>100</v>
      </c>
      <c r="R59" s="66">
        <v>100</v>
      </c>
      <c r="S59" s="79">
        <v>85</v>
      </c>
      <c r="T59" s="80">
        <v>70</v>
      </c>
      <c r="U59" s="69">
        <v>70</v>
      </c>
      <c r="V59" s="70">
        <v>70</v>
      </c>
      <c r="W59" s="754" t="s">
        <v>46</v>
      </c>
      <c r="X59" s="755" t="s">
        <v>46</v>
      </c>
      <c r="Y59" s="71" t="s">
        <v>46</v>
      </c>
      <c r="Z59" s="834" t="s">
        <v>47</v>
      </c>
      <c r="AA59" s="832" t="s">
        <v>47</v>
      </c>
      <c r="AB59" s="72"/>
      <c r="AC59" s="56"/>
      <c r="AD59" s="835"/>
      <c r="AE59" s="4"/>
    </row>
    <row r="60" spans="1:31">
      <c r="A60" s="1190"/>
      <c r="B60" s="4"/>
      <c r="C60" s="143">
        <f t="shared" ref="C60:G110" si="3">(IF(C$9-$O60&gt;0,C$9-$O60,0)*$P60/100+IF(C$10-$O60&gt;0,C$10-$O60,0)*$Q60/100+IF(C$11-$O60&gt;0,C$11-$O60,0)*$R60/100+C$12*$T60/100+C$13*$S60/100+C$14*$U60/100+C$15*$V60/100)*C$16/100*C$17/100</f>
        <v>508.72319999999991</v>
      </c>
      <c r="D60" s="144">
        <f t="shared" si="3"/>
        <v>756.37799999999993</v>
      </c>
      <c r="E60" s="145">
        <f t="shared" si="3"/>
        <v>0</v>
      </c>
      <c r="F60" s="146">
        <f t="shared" si="3"/>
        <v>0</v>
      </c>
      <c r="G60" s="145">
        <f t="shared" si="3"/>
        <v>0</v>
      </c>
      <c r="H60" s="144">
        <f t="shared" si="2"/>
        <v>0</v>
      </c>
      <c r="I60" s="145">
        <f t="shared" si="2"/>
        <v>0</v>
      </c>
      <c r="J60" s="144">
        <f t="shared" si="2"/>
        <v>0</v>
      </c>
      <c r="K60" s="145">
        <f t="shared" si="2"/>
        <v>0</v>
      </c>
      <c r="L60" s="146">
        <f t="shared" si="2"/>
        <v>0</v>
      </c>
      <c r="M60" s="195" t="s">
        <v>100</v>
      </c>
      <c r="N60" s="1203"/>
      <c r="O60" s="220">
        <v>76</v>
      </c>
      <c r="P60" s="149">
        <v>100</v>
      </c>
      <c r="Q60" s="150">
        <v>100</v>
      </c>
      <c r="R60" s="151">
        <v>100</v>
      </c>
      <c r="S60" s="152">
        <v>70</v>
      </c>
      <c r="T60" s="153">
        <v>70</v>
      </c>
      <c r="U60" s="154">
        <v>70</v>
      </c>
      <c r="V60" s="200">
        <v>70</v>
      </c>
      <c r="W60" s="156" t="s">
        <v>46</v>
      </c>
      <c r="X60" s="157" t="s">
        <v>46</v>
      </c>
      <c r="Y60" s="158" t="s">
        <v>47</v>
      </c>
      <c r="Z60" s="159" t="s">
        <v>47</v>
      </c>
      <c r="AA60" s="160" t="s">
        <v>47</v>
      </c>
      <c r="AB60" s="204"/>
      <c r="AC60" s="879"/>
      <c r="AD60" s="835"/>
      <c r="AE60" s="4"/>
    </row>
    <row r="61" spans="1:31">
      <c r="A61" s="1190"/>
      <c r="B61" s="4"/>
      <c r="C61" s="162">
        <f t="shared" si="3"/>
        <v>700.04736000000003</v>
      </c>
      <c r="D61" s="163">
        <f t="shared" si="3"/>
        <v>770.99399999999991</v>
      </c>
      <c r="E61" s="164">
        <f t="shared" si="3"/>
        <v>0</v>
      </c>
      <c r="F61" s="165">
        <f t="shared" si="3"/>
        <v>0</v>
      </c>
      <c r="G61" s="164">
        <f t="shared" si="3"/>
        <v>0</v>
      </c>
      <c r="H61" s="163">
        <f t="shared" si="2"/>
        <v>0</v>
      </c>
      <c r="I61" s="164">
        <f t="shared" si="2"/>
        <v>0</v>
      </c>
      <c r="J61" s="163">
        <f t="shared" si="2"/>
        <v>0</v>
      </c>
      <c r="K61" s="164">
        <f t="shared" si="2"/>
        <v>0</v>
      </c>
      <c r="L61" s="165">
        <f t="shared" si="2"/>
        <v>0</v>
      </c>
      <c r="M61" s="166" t="s">
        <v>101</v>
      </c>
      <c r="N61" s="1216" t="s">
        <v>102</v>
      </c>
      <c r="O61" s="221">
        <v>68</v>
      </c>
      <c r="P61" s="222">
        <v>135</v>
      </c>
      <c r="Q61" s="169">
        <v>100</v>
      </c>
      <c r="R61" s="206">
        <v>135</v>
      </c>
      <c r="S61" s="171">
        <v>70</v>
      </c>
      <c r="T61" s="172">
        <v>90</v>
      </c>
      <c r="U61" s="173">
        <v>70</v>
      </c>
      <c r="V61" s="174">
        <v>70</v>
      </c>
      <c r="W61" s="175" t="s">
        <v>46</v>
      </c>
      <c r="X61" s="176" t="s">
        <v>46</v>
      </c>
      <c r="Y61" s="177" t="s">
        <v>46</v>
      </c>
      <c r="Z61" s="178" t="s">
        <v>46</v>
      </c>
      <c r="AA61" s="179" t="s">
        <v>46</v>
      </c>
      <c r="AB61" s="180"/>
      <c r="AC61" s="879"/>
      <c r="AD61" s="835"/>
      <c r="AE61" s="4"/>
    </row>
    <row r="62" spans="1:31">
      <c r="A62" s="1190"/>
      <c r="B62" s="4"/>
      <c r="C62" s="110">
        <f t="shared" si="3"/>
        <v>534.52799999999991</v>
      </c>
      <c r="D62" s="111">
        <f t="shared" si="3"/>
        <v>794.745</v>
      </c>
      <c r="E62" s="112">
        <f t="shared" si="3"/>
        <v>0</v>
      </c>
      <c r="F62" s="113">
        <f t="shared" si="3"/>
        <v>0</v>
      </c>
      <c r="G62" s="112">
        <f t="shared" si="3"/>
        <v>0</v>
      </c>
      <c r="H62" s="111">
        <f t="shared" si="2"/>
        <v>0</v>
      </c>
      <c r="I62" s="112">
        <f t="shared" si="2"/>
        <v>0</v>
      </c>
      <c r="J62" s="111">
        <f t="shared" si="2"/>
        <v>0</v>
      </c>
      <c r="K62" s="112">
        <f t="shared" si="2"/>
        <v>0</v>
      </c>
      <c r="L62" s="113">
        <f t="shared" si="2"/>
        <v>0</v>
      </c>
      <c r="M62" s="62" t="s">
        <v>103</v>
      </c>
      <c r="N62" s="1222"/>
      <c r="O62" s="182">
        <v>55</v>
      </c>
      <c r="P62" s="64">
        <v>100</v>
      </c>
      <c r="Q62" s="65">
        <v>100</v>
      </c>
      <c r="R62" s="66">
        <v>100</v>
      </c>
      <c r="S62" s="67">
        <v>70</v>
      </c>
      <c r="T62" s="68">
        <v>90</v>
      </c>
      <c r="U62" s="69">
        <v>70</v>
      </c>
      <c r="V62" s="70">
        <v>70</v>
      </c>
      <c r="W62" s="754" t="s">
        <v>46</v>
      </c>
      <c r="X62" s="755" t="s">
        <v>46</v>
      </c>
      <c r="Y62" s="71" t="s">
        <v>46</v>
      </c>
      <c r="Z62" s="81" t="s">
        <v>46</v>
      </c>
      <c r="AA62" s="82" t="s">
        <v>46</v>
      </c>
      <c r="AB62" s="72"/>
      <c r="AC62" s="879"/>
      <c r="AD62" s="835"/>
      <c r="AE62" s="4"/>
    </row>
    <row r="63" spans="1:31">
      <c r="A63" s="1190"/>
      <c r="B63" s="4"/>
      <c r="C63" s="110">
        <f t="shared" si="3"/>
        <v>756.44928000000016</v>
      </c>
      <c r="D63" s="111">
        <f t="shared" si="3"/>
        <v>833.11200000000008</v>
      </c>
      <c r="E63" s="112">
        <f t="shared" si="3"/>
        <v>0</v>
      </c>
      <c r="F63" s="113">
        <f t="shared" si="3"/>
        <v>0</v>
      </c>
      <c r="G63" s="112">
        <f t="shared" si="3"/>
        <v>0</v>
      </c>
      <c r="H63" s="111">
        <f t="shared" si="2"/>
        <v>0</v>
      </c>
      <c r="I63" s="112">
        <f t="shared" si="2"/>
        <v>0</v>
      </c>
      <c r="J63" s="111">
        <f t="shared" si="2"/>
        <v>0</v>
      </c>
      <c r="K63" s="112">
        <f t="shared" si="2"/>
        <v>0</v>
      </c>
      <c r="L63" s="113">
        <f t="shared" si="2"/>
        <v>0</v>
      </c>
      <c r="M63" s="62" t="s">
        <v>104</v>
      </c>
      <c r="N63" s="1222"/>
      <c r="O63" s="223">
        <v>34</v>
      </c>
      <c r="P63" s="64">
        <v>100</v>
      </c>
      <c r="Q63" s="65">
        <v>100</v>
      </c>
      <c r="R63" s="88">
        <v>135</v>
      </c>
      <c r="S63" s="79">
        <v>85</v>
      </c>
      <c r="T63" s="80">
        <v>70</v>
      </c>
      <c r="U63" s="69">
        <v>70</v>
      </c>
      <c r="V63" s="70">
        <v>70</v>
      </c>
      <c r="W63" s="754" t="s">
        <v>46</v>
      </c>
      <c r="X63" s="755" t="s">
        <v>46</v>
      </c>
      <c r="Y63" s="833" t="s">
        <v>47</v>
      </c>
      <c r="Z63" s="834" t="s">
        <v>47</v>
      </c>
      <c r="AA63" s="832" t="s">
        <v>47</v>
      </c>
      <c r="AB63" s="72"/>
      <c r="AC63" s="879"/>
      <c r="AD63" s="835"/>
      <c r="AE63" s="4"/>
    </row>
    <row r="64" spans="1:31">
      <c r="A64" s="1190"/>
      <c r="B64" s="4"/>
      <c r="C64" s="110">
        <f t="shared" si="3"/>
        <v>534.52799999999991</v>
      </c>
      <c r="D64" s="111">
        <f t="shared" si="3"/>
        <v>794.745</v>
      </c>
      <c r="E64" s="112">
        <f t="shared" si="3"/>
        <v>0</v>
      </c>
      <c r="F64" s="113">
        <f t="shared" si="3"/>
        <v>0</v>
      </c>
      <c r="G64" s="112">
        <f t="shared" si="3"/>
        <v>0</v>
      </c>
      <c r="H64" s="111">
        <f t="shared" si="2"/>
        <v>0</v>
      </c>
      <c r="I64" s="112">
        <f t="shared" si="2"/>
        <v>0</v>
      </c>
      <c r="J64" s="111">
        <f t="shared" si="2"/>
        <v>0</v>
      </c>
      <c r="K64" s="112">
        <f t="shared" si="2"/>
        <v>0</v>
      </c>
      <c r="L64" s="113">
        <f t="shared" si="2"/>
        <v>0</v>
      </c>
      <c r="M64" s="62" t="s">
        <v>105</v>
      </c>
      <c r="N64" s="1222"/>
      <c r="O64" s="182">
        <v>55</v>
      </c>
      <c r="P64" s="64">
        <v>100</v>
      </c>
      <c r="Q64" s="65">
        <v>100</v>
      </c>
      <c r="R64" s="66">
        <v>100</v>
      </c>
      <c r="S64" s="67">
        <v>70</v>
      </c>
      <c r="T64" s="68">
        <v>85</v>
      </c>
      <c r="U64" s="69">
        <v>70</v>
      </c>
      <c r="V64" s="70">
        <v>70</v>
      </c>
      <c r="W64" s="754" t="s">
        <v>46</v>
      </c>
      <c r="X64" s="755" t="s">
        <v>46</v>
      </c>
      <c r="Y64" s="71" t="s">
        <v>46</v>
      </c>
      <c r="Z64" s="81" t="s">
        <v>46</v>
      </c>
      <c r="AA64" s="82" t="s">
        <v>46</v>
      </c>
      <c r="AB64" s="72"/>
      <c r="AC64" s="879"/>
      <c r="AD64" s="56" t="s">
        <v>1007</v>
      </c>
      <c r="AE64" s="4"/>
    </row>
    <row r="65" spans="1:31">
      <c r="A65" s="1190"/>
      <c r="B65" s="4"/>
      <c r="C65" s="110">
        <f t="shared" si="3"/>
        <v>700.04736000000003</v>
      </c>
      <c r="D65" s="111">
        <f t="shared" si="3"/>
        <v>770.99399999999991</v>
      </c>
      <c r="E65" s="112">
        <f t="shared" si="3"/>
        <v>0</v>
      </c>
      <c r="F65" s="113">
        <f t="shared" si="3"/>
        <v>0</v>
      </c>
      <c r="G65" s="112">
        <f t="shared" si="3"/>
        <v>0</v>
      </c>
      <c r="H65" s="111">
        <f t="shared" si="2"/>
        <v>0</v>
      </c>
      <c r="I65" s="112">
        <f t="shared" si="2"/>
        <v>0</v>
      </c>
      <c r="J65" s="111">
        <f t="shared" si="2"/>
        <v>0</v>
      </c>
      <c r="K65" s="112">
        <f t="shared" si="2"/>
        <v>0</v>
      </c>
      <c r="L65" s="113">
        <f t="shared" si="2"/>
        <v>0</v>
      </c>
      <c r="M65" s="62" t="s">
        <v>106</v>
      </c>
      <c r="N65" s="1222"/>
      <c r="O65" s="141">
        <v>68</v>
      </c>
      <c r="P65" s="64">
        <v>100</v>
      </c>
      <c r="Q65" s="65">
        <v>100</v>
      </c>
      <c r="R65" s="88">
        <v>135</v>
      </c>
      <c r="S65" s="67">
        <v>70</v>
      </c>
      <c r="T65" s="68">
        <v>85</v>
      </c>
      <c r="U65" s="69">
        <v>70</v>
      </c>
      <c r="V65" s="70">
        <v>70</v>
      </c>
      <c r="W65" s="754" t="s">
        <v>46</v>
      </c>
      <c r="X65" s="139" t="s">
        <v>473</v>
      </c>
      <c r="Y65" s="71" t="s">
        <v>46</v>
      </c>
      <c r="Z65" s="834" t="s">
        <v>47</v>
      </c>
      <c r="AA65" s="82" t="s">
        <v>46</v>
      </c>
      <c r="AB65" s="72" t="s">
        <v>536</v>
      </c>
      <c r="AC65" s="835"/>
      <c r="AD65" s="835" t="s">
        <v>111</v>
      </c>
      <c r="AE65" s="4"/>
    </row>
    <row r="66" spans="1:31" s="56" customFormat="1">
      <c r="A66" s="1190"/>
      <c r="B66" s="4"/>
      <c r="C66" s="110">
        <f t="shared" si="3"/>
        <v>374.1696</v>
      </c>
      <c r="D66" s="111">
        <f t="shared" si="3"/>
        <v>1192.1175000000001</v>
      </c>
      <c r="E66" s="112">
        <f t="shared" si="3"/>
        <v>0</v>
      </c>
      <c r="F66" s="113">
        <f t="shared" si="3"/>
        <v>0</v>
      </c>
      <c r="G66" s="112">
        <f t="shared" si="3"/>
        <v>0</v>
      </c>
      <c r="H66" s="111">
        <f t="shared" si="2"/>
        <v>0</v>
      </c>
      <c r="I66" s="112">
        <f t="shared" si="2"/>
        <v>0</v>
      </c>
      <c r="J66" s="111">
        <f t="shared" si="2"/>
        <v>0</v>
      </c>
      <c r="K66" s="112">
        <f t="shared" si="2"/>
        <v>0</v>
      </c>
      <c r="L66" s="113">
        <f t="shared" si="2"/>
        <v>0</v>
      </c>
      <c r="M66" s="62" t="s">
        <v>107</v>
      </c>
      <c r="N66" s="1222"/>
      <c r="O66" s="182">
        <v>55</v>
      </c>
      <c r="P66" s="64">
        <v>100</v>
      </c>
      <c r="Q66" s="120">
        <v>150</v>
      </c>
      <c r="R66" s="121">
        <v>70</v>
      </c>
      <c r="S66" s="79">
        <v>90</v>
      </c>
      <c r="T66" s="80">
        <v>70</v>
      </c>
      <c r="U66" s="69">
        <v>70</v>
      </c>
      <c r="V66" s="70">
        <v>70</v>
      </c>
      <c r="W66" s="130" t="s">
        <v>47</v>
      </c>
      <c r="X66" s="139" t="s">
        <v>47</v>
      </c>
      <c r="Y66" s="833" t="s">
        <v>47</v>
      </c>
      <c r="Z66" s="81" t="s">
        <v>46</v>
      </c>
      <c r="AA66" s="82" t="s">
        <v>46</v>
      </c>
      <c r="AB66" s="72" t="s">
        <v>508</v>
      </c>
      <c r="AD66" s="835"/>
      <c r="AE66" s="4"/>
    </row>
    <row r="67" spans="1:31">
      <c r="A67" s="1190"/>
      <c r="B67" s="4"/>
      <c r="C67" s="110">
        <f t="shared" si="3"/>
        <v>534.52799999999991</v>
      </c>
      <c r="D67" s="111">
        <f t="shared" si="3"/>
        <v>794.745</v>
      </c>
      <c r="E67" s="112">
        <f t="shared" si="3"/>
        <v>0</v>
      </c>
      <c r="F67" s="113">
        <f t="shared" si="3"/>
        <v>0</v>
      </c>
      <c r="G67" s="112">
        <f t="shared" si="3"/>
        <v>0</v>
      </c>
      <c r="H67" s="111">
        <f t="shared" si="2"/>
        <v>0</v>
      </c>
      <c r="I67" s="112">
        <f t="shared" si="2"/>
        <v>0</v>
      </c>
      <c r="J67" s="111">
        <f t="shared" si="2"/>
        <v>0</v>
      </c>
      <c r="K67" s="112">
        <f t="shared" si="2"/>
        <v>0</v>
      </c>
      <c r="L67" s="113">
        <f t="shared" si="2"/>
        <v>0</v>
      </c>
      <c r="M67" s="62" t="s">
        <v>108</v>
      </c>
      <c r="N67" s="1222"/>
      <c r="O67" s="182">
        <v>55</v>
      </c>
      <c r="P67" s="64">
        <v>100</v>
      </c>
      <c r="Q67" s="65">
        <v>100</v>
      </c>
      <c r="R67" s="66">
        <v>100</v>
      </c>
      <c r="S67" s="67">
        <v>70</v>
      </c>
      <c r="T67" s="122">
        <v>50</v>
      </c>
      <c r="U67" s="69">
        <v>70</v>
      </c>
      <c r="V67" s="70">
        <v>70</v>
      </c>
      <c r="W67" s="754" t="s">
        <v>46</v>
      </c>
      <c r="X67" s="755" t="s">
        <v>46</v>
      </c>
      <c r="Y67" s="71" t="s">
        <v>46</v>
      </c>
      <c r="Z67" s="834" t="s">
        <v>47</v>
      </c>
      <c r="AA67" s="832" t="s">
        <v>47</v>
      </c>
      <c r="AB67" s="72"/>
      <c r="AC67" s="835"/>
      <c r="AD67" s="835" t="s">
        <v>1008</v>
      </c>
      <c r="AE67" s="4"/>
    </row>
    <row r="68" spans="1:31">
      <c r="A68" s="1190"/>
      <c r="B68" s="4"/>
      <c r="C68" s="110">
        <f t="shared" si="3"/>
        <v>538.21440000000007</v>
      </c>
      <c r="D68" s="111">
        <f t="shared" si="3"/>
        <v>1200.3389999999999</v>
      </c>
      <c r="E68" s="112">
        <f t="shared" si="3"/>
        <v>0</v>
      </c>
      <c r="F68" s="113">
        <f t="shared" si="3"/>
        <v>0</v>
      </c>
      <c r="G68" s="112">
        <f t="shared" si="3"/>
        <v>0</v>
      </c>
      <c r="H68" s="111">
        <f t="shared" si="2"/>
        <v>0</v>
      </c>
      <c r="I68" s="112">
        <f t="shared" si="2"/>
        <v>0</v>
      </c>
      <c r="J68" s="111">
        <f t="shared" si="2"/>
        <v>0</v>
      </c>
      <c r="K68" s="112">
        <f t="shared" si="2"/>
        <v>0</v>
      </c>
      <c r="L68" s="113">
        <f t="shared" si="2"/>
        <v>0</v>
      </c>
      <c r="M68" s="62" t="s">
        <v>65</v>
      </c>
      <c r="N68" s="1222"/>
      <c r="O68" s="78">
        <v>52</v>
      </c>
      <c r="P68" s="64">
        <v>100</v>
      </c>
      <c r="Q68" s="120">
        <v>150</v>
      </c>
      <c r="R68" s="66">
        <v>100</v>
      </c>
      <c r="S68" s="67">
        <v>70</v>
      </c>
      <c r="T68" s="68">
        <v>85</v>
      </c>
      <c r="U68" s="69">
        <v>70</v>
      </c>
      <c r="V68" s="70">
        <v>70</v>
      </c>
      <c r="W68" s="754" t="s">
        <v>46</v>
      </c>
      <c r="X68" s="755" t="s">
        <v>46</v>
      </c>
      <c r="Y68" s="833" t="s">
        <v>47</v>
      </c>
      <c r="Z68" s="834" t="s">
        <v>47</v>
      </c>
      <c r="AA68" s="832" t="s">
        <v>47</v>
      </c>
      <c r="AB68" s="123" t="s">
        <v>537</v>
      </c>
      <c r="AC68" s="835"/>
      <c r="AD68" s="835"/>
      <c r="AE68" s="4"/>
    </row>
    <row r="69" spans="1:31">
      <c r="A69" s="1190"/>
      <c r="B69" s="4"/>
      <c r="C69" s="110">
        <f t="shared" si="3"/>
        <v>508.72319999999991</v>
      </c>
      <c r="D69" s="111">
        <f t="shared" si="3"/>
        <v>756.37799999999993</v>
      </c>
      <c r="E69" s="112">
        <f t="shared" si="3"/>
        <v>0</v>
      </c>
      <c r="F69" s="113">
        <f t="shared" si="3"/>
        <v>0</v>
      </c>
      <c r="G69" s="112">
        <f t="shared" si="3"/>
        <v>0</v>
      </c>
      <c r="H69" s="111">
        <f t="shared" si="2"/>
        <v>0</v>
      </c>
      <c r="I69" s="112">
        <f t="shared" si="2"/>
        <v>0</v>
      </c>
      <c r="J69" s="111">
        <f t="shared" si="2"/>
        <v>0</v>
      </c>
      <c r="K69" s="112">
        <f t="shared" si="2"/>
        <v>0</v>
      </c>
      <c r="L69" s="113">
        <f t="shared" si="2"/>
        <v>0</v>
      </c>
      <c r="M69" s="62" t="s">
        <v>109</v>
      </c>
      <c r="N69" s="1222"/>
      <c r="O69" s="194">
        <v>76</v>
      </c>
      <c r="P69" s="64">
        <v>100</v>
      </c>
      <c r="Q69" s="65">
        <v>100</v>
      </c>
      <c r="R69" s="66">
        <v>100</v>
      </c>
      <c r="S69" s="67">
        <v>70</v>
      </c>
      <c r="T69" s="80">
        <v>70</v>
      </c>
      <c r="U69" s="69">
        <v>70</v>
      </c>
      <c r="V69" s="70">
        <v>70</v>
      </c>
      <c r="W69" s="754" t="s">
        <v>46</v>
      </c>
      <c r="X69" s="755" t="s">
        <v>46</v>
      </c>
      <c r="Y69" s="833" t="s">
        <v>47</v>
      </c>
      <c r="Z69" s="834" t="s">
        <v>47</v>
      </c>
      <c r="AA69" s="832" t="s">
        <v>47</v>
      </c>
      <c r="AB69" s="72"/>
      <c r="AC69" s="835"/>
      <c r="AD69" s="835" t="s">
        <v>509</v>
      </c>
      <c r="AE69" s="4"/>
    </row>
    <row r="70" spans="1:31">
      <c r="A70" s="1190"/>
      <c r="B70" s="4"/>
      <c r="C70" s="110">
        <f t="shared" si="3"/>
        <v>311.13216</v>
      </c>
      <c r="D70" s="111">
        <f t="shared" si="3"/>
        <v>1156.491</v>
      </c>
      <c r="E70" s="112">
        <f t="shared" si="3"/>
        <v>0</v>
      </c>
      <c r="F70" s="113">
        <f t="shared" si="3"/>
        <v>0</v>
      </c>
      <c r="G70" s="112">
        <f t="shared" si="3"/>
        <v>0</v>
      </c>
      <c r="H70" s="111">
        <f t="shared" si="2"/>
        <v>0</v>
      </c>
      <c r="I70" s="112">
        <f t="shared" si="2"/>
        <v>0</v>
      </c>
      <c r="J70" s="111">
        <f t="shared" si="2"/>
        <v>0</v>
      </c>
      <c r="K70" s="112">
        <f t="shared" si="2"/>
        <v>0</v>
      </c>
      <c r="L70" s="113">
        <f t="shared" si="2"/>
        <v>0</v>
      </c>
      <c r="M70" s="124" t="s">
        <v>110</v>
      </c>
      <c r="N70" s="1222"/>
      <c r="O70" s="141">
        <v>68</v>
      </c>
      <c r="P70" s="64">
        <v>100</v>
      </c>
      <c r="Q70" s="120">
        <v>150</v>
      </c>
      <c r="R70" s="121">
        <v>60</v>
      </c>
      <c r="S70" s="79">
        <v>90</v>
      </c>
      <c r="T70" s="122">
        <v>50</v>
      </c>
      <c r="U70" s="69">
        <v>70</v>
      </c>
      <c r="V70" s="70">
        <v>70</v>
      </c>
      <c r="W70" s="130" t="s">
        <v>47</v>
      </c>
      <c r="X70" s="139" t="s">
        <v>47</v>
      </c>
      <c r="Y70" s="833" t="s">
        <v>47</v>
      </c>
      <c r="Z70" s="834" t="s">
        <v>47</v>
      </c>
      <c r="AA70" s="832" t="s">
        <v>47</v>
      </c>
      <c r="AB70" s="127" t="s">
        <v>78</v>
      </c>
      <c r="AC70" s="835"/>
      <c r="AD70" s="835" t="s">
        <v>510</v>
      </c>
      <c r="AE70" s="4"/>
    </row>
    <row r="71" spans="1:31">
      <c r="A71" s="1190"/>
      <c r="B71" s="4"/>
      <c r="C71" s="110">
        <f t="shared" si="3"/>
        <v>374.1696</v>
      </c>
      <c r="D71" s="111">
        <f t="shared" si="3"/>
        <v>1192.1175000000001</v>
      </c>
      <c r="E71" s="112">
        <f t="shared" si="3"/>
        <v>0</v>
      </c>
      <c r="F71" s="113">
        <f t="shared" si="3"/>
        <v>0</v>
      </c>
      <c r="G71" s="112">
        <f t="shared" si="3"/>
        <v>0</v>
      </c>
      <c r="H71" s="111">
        <f t="shared" si="2"/>
        <v>0</v>
      </c>
      <c r="I71" s="112">
        <f t="shared" si="2"/>
        <v>0</v>
      </c>
      <c r="J71" s="111">
        <f t="shared" si="2"/>
        <v>0</v>
      </c>
      <c r="K71" s="112">
        <f t="shared" si="2"/>
        <v>0</v>
      </c>
      <c r="L71" s="113">
        <f t="shared" si="2"/>
        <v>0</v>
      </c>
      <c r="M71" s="124" t="s">
        <v>107</v>
      </c>
      <c r="N71" s="1222"/>
      <c r="O71" s="182">
        <v>55</v>
      </c>
      <c r="P71" s="64">
        <v>100</v>
      </c>
      <c r="Q71" s="120">
        <v>150</v>
      </c>
      <c r="R71" s="121">
        <v>70</v>
      </c>
      <c r="S71" s="79">
        <v>90</v>
      </c>
      <c r="T71" s="80">
        <v>70</v>
      </c>
      <c r="U71" s="69">
        <v>70</v>
      </c>
      <c r="V71" s="70">
        <v>70</v>
      </c>
      <c r="W71" s="130" t="s">
        <v>47</v>
      </c>
      <c r="X71" s="139" t="s">
        <v>47</v>
      </c>
      <c r="Y71" s="833" t="s">
        <v>47</v>
      </c>
      <c r="Z71" s="81" t="s">
        <v>46</v>
      </c>
      <c r="AA71" s="82" t="s">
        <v>46</v>
      </c>
      <c r="AB71" s="72" t="s">
        <v>539</v>
      </c>
      <c r="AC71" s="835"/>
      <c r="AD71" s="835" t="s">
        <v>511</v>
      </c>
      <c r="AE71" s="4"/>
    </row>
    <row r="72" spans="1:31" s="56" customFormat="1">
      <c r="A72" s="1190"/>
      <c r="B72" s="4"/>
      <c r="C72" s="110">
        <f t="shared" si="3"/>
        <v>362.9875199999999</v>
      </c>
      <c r="D72" s="111">
        <f t="shared" si="3"/>
        <v>1156.491</v>
      </c>
      <c r="E72" s="112">
        <f t="shared" si="3"/>
        <v>0</v>
      </c>
      <c r="F72" s="113">
        <f t="shared" si="3"/>
        <v>0</v>
      </c>
      <c r="G72" s="112">
        <f t="shared" si="3"/>
        <v>0</v>
      </c>
      <c r="H72" s="111">
        <f t="shared" si="2"/>
        <v>0</v>
      </c>
      <c r="I72" s="112">
        <f t="shared" si="2"/>
        <v>0</v>
      </c>
      <c r="J72" s="111">
        <f t="shared" si="2"/>
        <v>0</v>
      </c>
      <c r="K72" s="112">
        <f t="shared" si="2"/>
        <v>0</v>
      </c>
      <c r="L72" s="113">
        <f t="shared" si="2"/>
        <v>0</v>
      </c>
      <c r="M72" s="836" t="s">
        <v>488</v>
      </c>
      <c r="N72" s="1222"/>
      <c r="O72" s="141">
        <v>68</v>
      </c>
      <c r="P72" s="64">
        <v>100</v>
      </c>
      <c r="Q72" s="120">
        <v>150</v>
      </c>
      <c r="R72" s="121">
        <v>70</v>
      </c>
      <c r="S72" s="79">
        <v>90</v>
      </c>
      <c r="T72" s="80">
        <v>70</v>
      </c>
      <c r="U72" s="69">
        <v>70</v>
      </c>
      <c r="V72" s="70">
        <v>70</v>
      </c>
      <c r="W72" s="130" t="s">
        <v>47</v>
      </c>
      <c r="X72" s="139" t="s">
        <v>47</v>
      </c>
      <c r="Y72" s="833" t="s">
        <v>47</v>
      </c>
      <c r="Z72" s="834" t="s">
        <v>47</v>
      </c>
      <c r="AA72" s="82" t="s">
        <v>46</v>
      </c>
      <c r="AB72" s="72" t="s">
        <v>539</v>
      </c>
      <c r="AD72" s="835" t="s">
        <v>512</v>
      </c>
      <c r="AE72" s="4"/>
    </row>
    <row r="73" spans="1:31">
      <c r="A73" s="1190"/>
      <c r="B73" s="4"/>
      <c r="C73" s="110">
        <f t="shared" si="3"/>
        <v>790.7328</v>
      </c>
      <c r="D73" s="111">
        <f t="shared" si="3"/>
        <v>783.7829999999999</v>
      </c>
      <c r="E73" s="112">
        <f t="shared" si="3"/>
        <v>0</v>
      </c>
      <c r="F73" s="113">
        <f t="shared" si="3"/>
        <v>0</v>
      </c>
      <c r="G73" s="112">
        <f t="shared" si="3"/>
        <v>0</v>
      </c>
      <c r="H73" s="111">
        <f t="shared" si="2"/>
        <v>0</v>
      </c>
      <c r="I73" s="112">
        <f t="shared" si="2"/>
        <v>0</v>
      </c>
      <c r="J73" s="111">
        <f t="shared" si="2"/>
        <v>0</v>
      </c>
      <c r="K73" s="112">
        <f t="shared" si="2"/>
        <v>0</v>
      </c>
      <c r="L73" s="113">
        <f t="shared" si="2"/>
        <v>0</v>
      </c>
      <c r="M73" s="62" t="s">
        <v>112</v>
      </c>
      <c r="N73" s="1222"/>
      <c r="O73" s="212">
        <v>61</v>
      </c>
      <c r="P73" s="64">
        <v>100</v>
      </c>
      <c r="Q73" s="65">
        <v>100</v>
      </c>
      <c r="R73" s="88">
        <v>150</v>
      </c>
      <c r="S73" s="67">
        <v>70</v>
      </c>
      <c r="T73" s="68">
        <v>85</v>
      </c>
      <c r="U73" s="69">
        <v>70</v>
      </c>
      <c r="V73" s="70">
        <v>70</v>
      </c>
      <c r="W73" s="754" t="s">
        <v>46</v>
      </c>
      <c r="X73" s="755" t="s">
        <v>46</v>
      </c>
      <c r="Y73" s="833" t="s">
        <v>47</v>
      </c>
      <c r="Z73" s="834" t="s">
        <v>47</v>
      </c>
      <c r="AA73" s="82" t="s">
        <v>46</v>
      </c>
      <c r="AB73" s="72"/>
      <c r="AC73" s="835"/>
      <c r="AD73" s="835"/>
      <c r="AE73" s="4"/>
    </row>
    <row r="74" spans="1:31">
      <c r="A74" s="1190"/>
      <c r="B74" s="4"/>
      <c r="C74" s="110">
        <f t="shared" si="3"/>
        <v>490.2912</v>
      </c>
      <c r="D74" s="111">
        <f t="shared" si="3"/>
        <v>728.97299999999984</v>
      </c>
      <c r="E74" s="112">
        <f t="shared" si="3"/>
        <v>0</v>
      </c>
      <c r="F74" s="113">
        <f t="shared" si="3"/>
        <v>0</v>
      </c>
      <c r="G74" s="112">
        <f t="shared" si="3"/>
        <v>0</v>
      </c>
      <c r="H74" s="111">
        <f t="shared" si="2"/>
        <v>0</v>
      </c>
      <c r="I74" s="112">
        <f t="shared" si="2"/>
        <v>0</v>
      </c>
      <c r="J74" s="111">
        <f t="shared" si="2"/>
        <v>0</v>
      </c>
      <c r="K74" s="112">
        <f t="shared" si="2"/>
        <v>0</v>
      </c>
      <c r="L74" s="113">
        <f t="shared" si="2"/>
        <v>0</v>
      </c>
      <c r="M74" s="62" t="s">
        <v>54</v>
      </c>
      <c r="N74" s="1222"/>
      <c r="O74" s="224">
        <v>91</v>
      </c>
      <c r="P74" s="64">
        <v>100</v>
      </c>
      <c r="Q74" s="65">
        <v>100</v>
      </c>
      <c r="R74" s="66">
        <v>100</v>
      </c>
      <c r="S74" s="67">
        <v>70</v>
      </c>
      <c r="T74" s="80">
        <v>70</v>
      </c>
      <c r="U74" s="69">
        <v>70</v>
      </c>
      <c r="V74" s="70">
        <v>70</v>
      </c>
      <c r="W74" s="754" t="s">
        <v>46</v>
      </c>
      <c r="X74" s="755" t="s">
        <v>46</v>
      </c>
      <c r="Y74" s="833" t="s">
        <v>47</v>
      </c>
      <c r="Z74" s="834" t="s">
        <v>47</v>
      </c>
      <c r="AA74" s="832" t="s">
        <v>47</v>
      </c>
      <c r="AB74" s="72"/>
      <c r="AC74" s="835"/>
      <c r="AD74" s="1090" t="s">
        <v>113</v>
      </c>
      <c r="AE74" s="4"/>
    </row>
    <row r="75" spans="1:31">
      <c r="A75" s="1190"/>
      <c r="B75" s="4"/>
      <c r="C75" s="110">
        <f t="shared" si="3"/>
        <v>508.72319999999991</v>
      </c>
      <c r="D75" s="111">
        <f t="shared" si="3"/>
        <v>642.92129999999997</v>
      </c>
      <c r="E75" s="112">
        <f t="shared" si="3"/>
        <v>0</v>
      </c>
      <c r="F75" s="113">
        <f t="shared" si="3"/>
        <v>0</v>
      </c>
      <c r="G75" s="112">
        <f t="shared" si="3"/>
        <v>0</v>
      </c>
      <c r="H75" s="111">
        <f t="shared" si="2"/>
        <v>0</v>
      </c>
      <c r="I75" s="112">
        <f t="shared" si="2"/>
        <v>0</v>
      </c>
      <c r="J75" s="111">
        <f t="shared" si="2"/>
        <v>0</v>
      </c>
      <c r="K75" s="112">
        <f t="shared" si="2"/>
        <v>0</v>
      </c>
      <c r="L75" s="113">
        <f t="shared" si="2"/>
        <v>0</v>
      </c>
      <c r="M75" s="836" t="s">
        <v>490</v>
      </c>
      <c r="N75" s="1222"/>
      <c r="O75" s="194">
        <v>76</v>
      </c>
      <c r="P75" s="64">
        <v>100</v>
      </c>
      <c r="Q75" s="87">
        <v>85</v>
      </c>
      <c r="R75" s="66">
        <v>100</v>
      </c>
      <c r="S75" s="79">
        <v>85</v>
      </c>
      <c r="T75" s="80">
        <v>70</v>
      </c>
      <c r="U75" s="116">
        <v>85</v>
      </c>
      <c r="V75" s="129">
        <v>50</v>
      </c>
      <c r="W75" s="754" t="s">
        <v>46</v>
      </c>
      <c r="X75" s="755" t="s">
        <v>46</v>
      </c>
      <c r="Y75" s="833" t="s">
        <v>47</v>
      </c>
      <c r="Z75" s="834" t="s">
        <v>47</v>
      </c>
      <c r="AA75" s="832" t="s">
        <v>47</v>
      </c>
      <c r="AB75" s="127" t="s">
        <v>78</v>
      </c>
      <c r="AC75" s="835"/>
      <c r="AD75" s="56" t="s">
        <v>114</v>
      </c>
      <c r="AE75" s="4"/>
    </row>
    <row r="76" spans="1:31">
      <c r="A76" s="1190"/>
      <c r="B76" s="4"/>
      <c r="C76" s="110">
        <f t="shared" si="3"/>
        <v>369.00864000000001</v>
      </c>
      <c r="D76" s="111">
        <f t="shared" si="3"/>
        <v>1175.6745000000001</v>
      </c>
      <c r="E76" s="112">
        <f t="shared" si="3"/>
        <v>0</v>
      </c>
      <c r="F76" s="113">
        <f t="shared" si="3"/>
        <v>0</v>
      </c>
      <c r="G76" s="112">
        <f t="shared" si="3"/>
        <v>0</v>
      </c>
      <c r="H76" s="111">
        <f t="shared" si="2"/>
        <v>0</v>
      </c>
      <c r="I76" s="112">
        <f t="shared" si="2"/>
        <v>0</v>
      </c>
      <c r="J76" s="111">
        <f t="shared" si="2"/>
        <v>0</v>
      </c>
      <c r="K76" s="112">
        <f t="shared" si="2"/>
        <v>0</v>
      </c>
      <c r="L76" s="113">
        <f t="shared" si="2"/>
        <v>0</v>
      </c>
      <c r="M76" s="124" t="s">
        <v>107</v>
      </c>
      <c r="N76" s="1222"/>
      <c r="O76" s="212">
        <v>61</v>
      </c>
      <c r="P76" s="64">
        <v>100</v>
      </c>
      <c r="Q76" s="120">
        <v>150</v>
      </c>
      <c r="R76" s="121">
        <v>70</v>
      </c>
      <c r="S76" s="79">
        <v>90</v>
      </c>
      <c r="T76" s="80">
        <v>70</v>
      </c>
      <c r="U76" s="69">
        <v>70</v>
      </c>
      <c r="V76" s="70">
        <v>70</v>
      </c>
      <c r="W76" s="130" t="s">
        <v>47</v>
      </c>
      <c r="X76" s="139" t="s">
        <v>47</v>
      </c>
      <c r="Y76" s="833" t="s">
        <v>47</v>
      </c>
      <c r="Z76" s="81" t="s">
        <v>46</v>
      </c>
      <c r="AA76" s="82" t="s">
        <v>46</v>
      </c>
      <c r="AB76" s="72" t="s">
        <v>540</v>
      </c>
      <c r="AC76" s="835"/>
      <c r="AD76" s="1090" t="s">
        <v>115</v>
      </c>
      <c r="AE76" s="4"/>
    </row>
    <row r="77" spans="1:31">
      <c r="A77" s="1190"/>
      <c r="B77" s="4"/>
      <c r="C77" s="131">
        <f t="shared" si="3"/>
        <v>527.15520000000004</v>
      </c>
      <c r="D77" s="132">
        <f t="shared" si="3"/>
        <v>783.7829999999999</v>
      </c>
      <c r="E77" s="133">
        <f t="shared" si="3"/>
        <v>0</v>
      </c>
      <c r="F77" s="134">
        <f t="shared" si="3"/>
        <v>0</v>
      </c>
      <c r="G77" s="133">
        <f t="shared" si="3"/>
        <v>0</v>
      </c>
      <c r="H77" s="132">
        <f t="shared" si="2"/>
        <v>0</v>
      </c>
      <c r="I77" s="133">
        <f t="shared" si="2"/>
        <v>0</v>
      </c>
      <c r="J77" s="132">
        <f t="shared" si="2"/>
        <v>0</v>
      </c>
      <c r="K77" s="133">
        <f t="shared" si="2"/>
        <v>0</v>
      </c>
      <c r="L77" s="134">
        <f t="shared" si="2"/>
        <v>0</v>
      </c>
      <c r="M77" s="214" t="s">
        <v>108</v>
      </c>
      <c r="N77" s="1217"/>
      <c r="O77" s="215">
        <v>61</v>
      </c>
      <c r="P77" s="97">
        <v>100</v>
      </c>
      <c r="Q77" s="98">
        <v>100</v>
      </c>
      <c r="R77" s="99">
        <v>100</v>
      </c>
      <c r="S77" s="100">
        <v>70</v>
      </c>
      <c r="T77" s="216">
        <v>50</v>
      </c>
      <c r="U77" s="102">
        <v>70</v>
      </c>
      <c r="V77" s="103">
        <v>70</v>
      </c>
      <c r="W77" s="104" t="s">
        <v>46</v>
      </c>
      <c r="X77" s="105" t="s">
        <v>46</v>
      </c>
      <c r="Y77" s="225" t="s">
        <v>46</v>
      </c>
      <c r="Z77" s="107" t="s">
        <v>47</v>
      </c>
      <c r="AA77" s="108" t="s">
        <v>47</v>
      </c>
      <c r="AB77" s="109"/>
      <c r="AC77" s="835"/>
      <c r="AD77" s="1090" t="s">
        <v>116</v>
      </c>
      <c r="AE77" s="4"/>
    </row>
    <row r="78" spans="1:31">
      <c r="A78" s="1190"/>
      <c r="B78" s="4"/>
      <c r="C78" s="110">
        <f t="shared" si="3"/>
        <v>359.54688000000004</v>
      </c>
      <c r="D78" s="111">
        <f t="shared" si="3"/>
        <v>1145.529</v>
      </c>
      <c r="E78" s="112">
        <f t="shared" si="3"/>
        <v>0</v>
      </c>
      <c r="F78" s="113">
        <f t="shared" si="3"/>
        <v>0</v>
      </c>
      <c r="G78" s="112">
        <f t="shared" si="3"/>
        <v>0</v>
      </c>
      <c r="H78" s="111">
        <f t="shared" si="2"/>
        <v>0</v>
      </c>
      <c r="I78" s="112">
        <f t="shared" si="2"/>
        <v>0</v>
      </c>
      <c r="J78" s="111">
        <f t="shared" si="2"/>
        <v>0</v>
      </c>
      <c r="K78" s="112">
        <f t="shared" si="2"/>
        <v>0</v>
      </c>
      <c r="L78" s="113">
        <f t="shared" si="2"/>
        <v>0</v>
      </c>
      <c r="M78" s="62" t="s">
        <v>107</v>
      </c>
      <c r="N78" s="1216" t="s">
        <v>117</v>
      </c>
      <c r="O78" s="219">
        <v>72</v>
      </c>
      <c r="P78" s="64">
        <v>100</v>
      </c>
      <c r="Q78" s="120">
        <v>150</v>
      </c>
      <c r="R78" s="121">
        <v>70</v>
      </c>
      <c r="S78" s="79">
        <v>90</v>
      </c>
      <c r="T78" s="80">
        <v>70</v>
      </c>
      <c r="U78" s="69">
        <v>70</v>
      </c>
      <c r="V78" s="70">
        <v>70</v>
      </c>
      <c r="W78" s="130" t="s">
        <v>47</v>
      </c>
      <c r="X78" s="139" t="s">
        <v>47</v>
      </c>
      <c r="Y78" s="833" t="s">
        <v>47</v>
      </c>
      <c r="Z78" s="81" t="s">
        <v>46</v>
      </c>
      <c r="AA78" s="82" t="s">
        <v>46</v>
      </c>
      <c r="AB78" s="72" t="s">
        <v>541</v>
      </c>
      <c r="AC78" s="835"/>
      <c r="AD78" s="1090" t="s">
        <v>118</v>
      </c>
      <c r="AE78" s="4"/>
    </row>
    <row r="79" spans="1:31">
      <c r="A79" s="1190"/>
      <c r="B79" s="4"/>
      <c r="C79" s="110">
        <f t="shared" si="3"/>
        <v>513.63839999999993</v>
      </c>
      <c r="D79" s="111">
        <f t="shared" si="3"/>
        <v>763.68600000000004</v>
      </c>
      <c r="E79" s="112">
        <f t="shared" si="3"/>
        <v>0</v>
      </c>
      <c r="F79" s="113">
        <f t="shared" si="3"/>
        <v>0</v>
      </c>
      <c r="G79" s="112">
        <f t="shared" si="3"/>
        <v>0</v>
      </c>
      <c r="H79" s="111">
        <f t="shared" si="2"/>
        <v>0</v>
      </c>
      <c r="I79" s="112">
        <f t="shared" si="2"/>
        <v>0</v>
      </c>
      <c r="J79" s="111">
        <f t="shared" si="2"/>
        <v>0</v>
      </c>
      <c r="K79" s="112">
        <f t="shared" si="2"/>
        <v>0</v>
      </c>
      <c r="L79" s="113">
        <f t="shared" si="2"/>
        <v>0</v>
      </c>
      <c r="M79" s="62" t="s">
        <v>119</v>
      </c>
      <c r="N79" s="1222"/>
      <c r="O79" s="193">
        <v>72</v>
      </c>
      <c r="P79" s="64">
        <v>100</v>
      </c>
      <c r="Q79" s="65">
        <v>100</v>
      </c>
      <c r="R79" s="66">
        <v>100</v>
      </c>
      <c r="S79" s="67">
        <v>70</v>
      </c>
      <c r="T79" s="68">
        <v>85</v>
      </c>
      <c r="U79" s="69">
        <v>70</v>
      </c>
      <c r="V79" s="70">
        <v>70</v>
      </c>
      <c r="W79" s="754" t="s">
        <v>46</v>
      </c>
      <c r="X79" s="139" t="s">
        <v>47</v>
      </c>
      <c r="Y79" s="833" t="s">
        <v>47</v>
      </c>
      <c r="Z79" s="834" t="s">
        <v>47</v>
      </c>
      <c r="AA79" s="832" t="s">
        <v>47</v>
      </c>
      <c r="AB79" s="72"/>
      <c r="AC79" s="835"/>
      <c r="AD79" s="1090" t="s">
        <v>120</v>
      </c>
      <c r="AE79" s="4"/>
    </row>
    <row r="80" spans="1:31" s="56" customFormat="1">
      <c r="A80" s="1190"/>
      <c r="B80" s="4"/>
      <c r="C80" s="110">
        <f t="shared" si="3"/>
        <v>693.41183999999998</v>
      </c>
      <c r="D80" s="111">
        <f t="shared" si="3"/>
        <v>763.68600000000004</v>
      </c>
      <c r="E80" s="112">
        <f t="shared" si="3"/>
        <v>0</v>
      </c>
      <c r="F80" s="113">
        <f t="shared" si="3"/>
        <v>0</v>
      </c>
      <c r="G80" s="112">
        <f t="shared" si="3"/>
        <v>0</v>
      </c>
      <c r="H80" s="111">
        <f t="shared" si="2"/>
        <v>0</v>
      </c>
      <c r="I80" s="112">
        <f t="shared" si="2"/>
        <v>0</v>
      </c>
      <c r="J80" s="111">
        <f t="shared" si="2"/>
        <v>0</v>
      </c>
      <c r="K80" s="112">
        <f t="shared" si="2"/>
        <v>0</v>
      </c>
      <c r="L80" s="113">
        <f t="shared" si="2"/>
        <v>0</v>
      </c>
      <c r="M80" s="62" t="s">
        <v>101</v>
      </c>
      <c r="N80" s="1222"/>
      <c r="O80" s="193">
        <v>72</v>
      </c>
      <c r="P80" s="213">
        <v>135</v>
      </c>
      <c r="Q80" s="65">
        <v>100</v>
      </c>
      <c r="R80" s="88">
        <v>135</v>
      </c>
      <c r="S80" s="67">
        <v>70</v>
      </c>
      <c r="T80" s="68">
        <v>90</v>
      </c>
      <c r="U80" s="69">
        <v>70</v>
      </c>
      <c r="V80" s="70">
        <v>70</v>
      </c>
      <c r="W80" s="754" t="s">
        <v>46</v>
      </c>
      <c r="X80" s="755" t="s">
        <v>46</v>
      </c>
      <c r="Y80" s="71" t="s">
        <v>46</v>
      </c>
      <c r="Z80" s="81" t="s">
        <v>46</v>
      </c>
      <c r="AA80" s="82" t="s">
        <v>46</v>
      </c>
      <c r="AB80" s="72"/>
      <c r="AD80" s="1090" t="s">
        <v>1009</v>
      </c>
      <c r="AE80" s="4"/>
    </row>
    <row r="81" spans="1:31">
      <c r="A81" s="1190"/>
      <c r="B81" s="4"/>
      <c r="C81" s="110">
        <f t="shared" si="3"/>
        <v>693.41183999999998</v>
      </c>
      <c r="D81" s="111">
        <f t="shared" si="3"/>
        <v>763.68600000000004</v>
      </c>
      <c r="E81" s="112">
        <f t="shared" si="3"/>
        <v>0</v>
      </c>
      <c r="F81" s="113">
        <f t="shared" si="3"/>
        <v>0</v>
      </c>
      <c r="G81" s="112">
        <f t="shared" si="3"/>
        <v>0</v>
      </c>
      <c r="H81" s="111">
        <f t="shared" si="2"/>
        <v>0</v>
      </c>
      <c r="I81" s="112">
        <f t="shared" si="2"/>
        <v>0</v>
      </c>
      <c r="J81" s="111">
        <f t="shared" si="2"/>
        <v>0</v>
      </c>
      <c r="K81" s="112">
        <f t="shared" si="2"/>
        <v>0</v>
      </c>
      <c r="L81" s="113">
        <f t="shared" si="2"/>
        <v>0</v>
      </c>
      <c r="M81" s="62" t="s">
        <v>106</v>
      </c>
      <c r="N81" s="1222"/>
      <c r="O81" s="193">
        <v>72</v>
      </c>
      <c r="P81" s="64">
        <v>100</v>
      </c>
      <c r="Q81" s="65">
        <v>100</v>
      </c>
      <c r="R81" s="88">
        <v>135</v>
      </c>
      <c r="S81" s="67">
        <v>70</v>
      </c>
      <c r="T81" s="68">
        <v>85</v>
      </c>
      <c r="U81" s="69">
        <v>70</v>
      </c>
      <c r="V81" s="70">
        <v>70</v>
      </c>
      <c r="W81" s="754" t="s">
        <v>46</v>
      </c>
      <c r="X81" s="139" t="s">
        <v>473</v>
      </c>
      <c r="Y81" s="71" t="s">
        <v>46</v>
      </c>
      <c r="Z81" s="834" t="s">
        <v>47</v>
      </c>
      <c r="AA81" s="82" t="s">
        <v>46</v>
      </c>
      <c r="AB81" s="72" t="s">
        <v>542</v>
      </c>
      <c r="AC81" s="835"/>
      <c r="AD81" s="226" t="s">
        <v>121</v>
      </c>
      <c r="AE81" s="4"/>
    </row>
    <row r="82" spans="1:31">
      <c r="A82" s="1190"/>
      <c r="B82" s="4"/>
      <c r="C82" s="110">
        <f t="shared" si="3"/>
        <v>513.63839999999993</v>
      </c>
      <c r="D82" s="111">
        <f t="shared" si="3"/>
        <v>1145.529</v>
      </c>
      <c r="E82" s="112">
        <f t="shared" si="3"/>
        <v>0</v>
      </c>
      <c r="F82" s="113">
        <f t="shared" si="3"/>
        <v>0</v>
      </c>
      <c r="G82" s="112">
        <f t="shared" si="3"/>
        <v>0</v>
      </c>
      <c r="H82" s="111">
        <f t="shared" si="2"/>
        <v>0</v>
      </c>
      <c r="I82" s="112">
        <f t="shared" si="2"/>
        <v>0</v>
      </c>
      <c r="J82" s="111">
        <f t="shared" si="2"/>
        <v>0</v>
      </c>
      <c r="K82" s="112">
        <f t="shared" si="2"/>
        <v>0</v>
      </c>
      <c r="L82" s="113">
        <f t="shared" si="2"/>
        <v>0</v>
      </c>
      <c r="M82" s="62" t="s">
        <v>65</v>
      </c>
      <c r="N82" s="1222"/>
      <c r="O82" s="193">
        <v>72</v>
      </c>
      <c r="P82" s="64">
        <v>100</v>
      </c>
      <c r="Q82" s="120">
        <v>150</v>
      </c>
      <c r="R82" s="66">
        <v>100</v>
      </c>
      <c r="S82" s="67">
        <v>70</v>
      </c>
      <c r="T82" s="68">
        <v>85</v>
      </c>
      <c r="U82" s="69">
        <v>70</v>
      </c>
      <c r="V82" s="70">
        <v>70</v>
      </c>
      <c r="W82" s="754" t="s">
        <v>46</v>
      </c>
      <c r="X82" s="755" t="s">
        <v>46</v>
      </c>
      <c r="Y82" s="833" t="s">
        <v>47</v>
      </c>
      <c r="Z82" s="834" t="s">
        <v>47</v>
      </c>
      <c r="AA82" s="832" t="s">
        <v>47</v>
      </c>
      <c r="AB82" s="123" t="s">
        <v>543</v>
      </c>
      <c r="AC82" s="835"/>
      <c r="AD82" s="1090" t="s">
        <v>122</v>
      </c>
      <c r="AE82" s="4"/>
    </row>
    <row r="83" spans="1:31">
      <c r="A83" s="1190"/>
      <c r="B83" s="4"/>
      <c r="C83" s="143">
        <f t="shared" si="3"/>
        <v>513.63839999999993</v>
      </c>
      <c r="D83" s="144">
        <f t="shared" si="3"/>
        <v>763.68600000000004</v>
      </c>
      <c r="E83" s="145">
        <f t="shared" si="3"/>
        <v>0</v>
      </c>
      <c r="F83" s="146">
        <f t="shared" si="3"/>
        <v>0</v>
      </c>
      <c r="G83" s="145">
        <f t="shared" si="3"/>
        <v>0</v>
      </c>
      <c r="H83" s="144">
        <f t="shared" si="2"/>
        <v>0</v>
      </c>
      <c r="I83" s="145">
        <f t="shared" si="2"/>
        <v>0</v>
      </c>
      <c r="J83" s="144">
        <f t="shared" si="2"/>
        <v>0</v>
      </c>
      <c r="K83" s="145">
        <f t="shared" si="2"/>
        <v>0</v>
      </c>
      <c r="L83" s="146">
        <f t="shared" si="2"/>
        <v>0</v>
      </c>
      <c r="M83" s="195" t="s">
        <v>123</v>
      </c>
      <c r="N83" s="1217"/>
      <c r="O83" s="227">
        <v>72</v>
      </c>
      <c r="P83" s="149">
        <v>100</v>
      </c>
      <c r="Q83" s="150">
        <v>100</v>
      </c>
      <c r="R83" s="151">
        <v>100</v>
      </c>
      <c r="S83" s="152">
        <v>70</v>
      </c>
      <c r="T83" s="228">
        <v>30</v>
      </c>
      <c r="U83" s="154">
        <v>70</v>
      </c>
      <c r="V83" s="200">
        <v>70</v>
      </c>
      <c r="W83" s="156" t="s">
        <v>46</v>
      </c>
      <c r="X83" s="264" t="s">
        <v>473</v>
      </c>
      <c r="Y83" s="201" t="s">
        <v>46</v>
      </c>
      <c r="Z83" s="202" t="s">
        <v>46</v>
      </c>
      <c r="AA83" s="203" t="s">
        <v>46</v>
      </c>
      <c r="AB83" s="204" t="s">
        <v>542</v>
      </c>
      <c r="AC83" s="835"/>
      <c r="AD83" s="1090" t="s">
        <v>1010</v>
      </c>
      <c r="AE83" s="4"/>
    </row>
    <row r="84" spans="1:31">
      <c r="A84" s="1190"/>
      <c r="B84" s="4"/>
      <c r="C84" s="162">
        <f t="shared" si="3"/>
        <v>796.26240000000007</v>
      </c>
      <c r="D84" s="163">
        <f t="shared" si="3"/>
        <v>789.2639999999999</v>
      </c>
      <c r="E84" s="164">
        <f t="shared" si="3"/>
        <v>0</v>
      </c>
      <c r="F84" s="165">
        <f t="shared" si="3"/>
        <v>0</v>
      </c>
      <c r="G84" s="164">
        <f t="shared" si="3"/>
        <v>0</v>
      </c>
      <c r="H84" s="163">
        <f t="shared" si="2"/>
        <v>0</v>
      </c>
      <c r="I84" s="164">
        <f t="shared" si="2"/>
        <v>0</v>
      </c>
      <c r="J84" s="163">
        <f t="shared" si="2"/>
        <v>0</v>
      </c>
      <c r="K84" s="164">
        <f t="shared" si="2"/>
        <v>0</v>
      </c>
      <c r="L84" s="165">
        <f t="shared" si="2"/>
        <v>0</v>
      </c>
      <c r="M84" s="166" t="s">
        <v>124</v>
      </c>
      <c r="N84" s="1216" t="s">
        <v>125</v>
      </c>
      <c r="O84" s="229">
        <v>58</v>
      </c>
      <c r="P84" s="222">
        <v>135</v>
      </c>
      <c r="Q84" s="169">
        <v>100</v>
      </c>
      <c r="R84" s="206">
        <v>150</v>
      </c>
      <c r="S84" s="230">
        <v>90</v>
      </c>
      <c r="T84" s="231">
        <v>70</v>
      </c>
      <c r="U84" s="173">
        <v>70</v>
      </c>
      <c r="V84" s="174">
        <v>70</v>
      </c>
      <c r="W84" s="175" t="s">
        <v>46</v>
      </c>
      <c r="X84" s="232" t="s">
        <v>47</v>
      </c>
      <c r="Y84" s="208" t="s">
        <v>47</v>
      </c>
      <c r="Z84" s="209" t="s">
        <v>47</v>
      </c>
      <c r="AA84" s="233" t="s">
        <v>47</v>
      </c>
      <c r="AB84" s="180"/>
      <c r="AC84" s="835"/>
      <c r="AD84" s="1090" t="s">
        <v>126</v>
      </c>
      <c r="AE84" s="4"/>
    </row>
    <row r="85" spans="1:31">
      <c r="A85" s="1190"/>
      <c r="B85" s="4"/>
      <c r="C85" s="110">
        <f t="shared" si="3"/>
        <v>530.84160000000008</v>
      </c>
      <c r="D85" s="111">
        <f t="shared" si="3"/>
        <v>789.2639999999999</v>
      </c>
      <c r="E85" s="112">
        <f t="shared" si="3"/>
        <v>0</v>
      </c>
      <c r="F85" s="113">
        <f t="shared" si="3"/>
        <v>0</v>
      </c>
      <c r="G85" s="112">
        <f t="shared" si="3"/>
        <v>0</v>
      </c>
      <c r="H85" s="111">
        <f t="shared" si="2"/>
        <v>0</v>
      </c>
      <c r="I85" s="112">
        <f t="shared" si="2"/>
        <v>0</v>
      </c>
      <c r="J85" s="111">
        <f t="shared" si="2"/>
        <v>0</v>
      </c>
      <c r="K85" s="112">
        <f t="shared" si="2"/>
        <v>0</v>
      </c>
      <c r="L85" s="113">
        <f t="shared" si="2"/>
        <v>0</v>
      </c>
      <c r="M85" s="62" t="s">
        <v>127</v>
      </c>
      <c r="N85" s="1222"/>
      <c r="O85" s="192">
        <v>58</v>
      </c>
      <c r="P85" s="64">
        <v>100</v>
      </c>
      <c r="Q85" s="65">
        <v>100</v>
      </c>
      <c r="R85" s="66">
        <v>100</v>
      </c>
      <c r="S85" s="67">
        <v>70</v>
      </c>
      <c r="T85" s="68">
        <v>85</v>
      </c>
      <c r="U85" s="69">
        <v>70</v>
      </c>
      <c r="V85" s="70">
        <v>70</v>
      </c>
      <c r="W85" s="130" t="s">
        <v>474</v>
      </c>
      <c r="X85" s="139" t="s">
        <v>474</v>
      </c>
      <c r="Y85" s="833" t="s">
        <v>47</v>
      </c>
      <c r="Z85" s="834" t="s">
        <v>47</v>
      </c>
      <c r="AA85" s="82" t="s">
        <v>46</v>
      </c>
      <c r="AB85" s="72"/>
      <c r="AC85" s="835"/>
      <c r="AD85" s="1090" t="s">
        <v>128</v>
      </c>
      <c r="AE85" s="4"/>
    </row>
    <row r="86" spans="1:31" s="236" customFormat="1" ht="27">
      <c r="A86" s="1190"/>
      <c r="B86" s="4"/>
      <c r="C86" s="110">
        <f t="shared" si="3"/>
        <v>751.47263999999996</v>
      </c>
      <c r="D86" s="111">
        <f t="shared" si="3"/>
        <v>579.34170000000006</v>
      </c>
      <c r="E86" s="112">
        <f t="shared" si="3"/>
        <v>0</v>
      </c>
      <c r="F86" s="113">
        <f t="shared" si="3"/>
        <v>0</v>
      </c>
      <c r="G86" s="112">
        <f t="shared" si="3"/>
        <v>0</v>
      </c>
      <c r="H86" s="111">
        <f t="shared" si="2"/>
        <v>0</v>
      </c>
      <c r="I86" s="112">
        <f t="shared" si="2"/>
        <v>0</v>
      </c>
      <c r="J86" s="111">
        <f t="shared" si="2"/>
        <v>0</v>
      </c>
      <c r="K86" s="112">
        <f t="shared" si="2"/>
        <v>0</v>
      </c>
      <c r="L86" s="113">
        <f t="shared" si="2"/>
        <v>0</v>
      </c>
      <c r="M86" s="124" t="s">
        <v>129</v>
      </c>
      <c r="N86" s="1222"/>
      <c r="O86" s="234">
        <v>37</v>
      </c>
      <c r="P86" s="213">
        <v>110</v>
      </c>
      <c r="Q86" s="87">
        <v>70</v>
      </c>
      <c r="R86" s="88">
        <v>135</v>
      </c>
      <c r="S86" s="79">
        <v>85</v>
      </c>
      <c r="T86" s="68">
        <v>85</v>
      </c>
      <c r="U86" s="138">
        <v>50</v>
      </c>
      <c r="V86" s="70">
        <v>70</v>
      </c>
      <c r="W86" s="754" t="s">
        <v>46</v>
      </c>
      <c r="X86" s="139" t="s">
        <v>474</v>
      </c>
      <c r="Y86" s="833" t="s">
        <v>47</v>
      </c>
      <c r="Z86" s="834" t="s">
        <v>47</v>
      </c>
      <c r="AA86" s="832" t="s">
        <v>47</v>
      </c>
      <c r="AB86" s="235" t="s">
        <v>544</v>
      </c>
      <c r="AC86" s="883"/>
      <c r="AD86" s="1090" t="s">
        <v>152</v>
      </c>
      <c r="AE86" s="4"/>
    </row>
    <row r="87" spans="1:31" ht="14.25" customHeight="1">
      <c r="A87" s="1190"/>
      <c r="B87" s="4"/>
      <c r="C87" s="110">
        <f t="shared" si="3"/>
        <v>513.63839999999993</v>
      </c>
      <c r="D87" s="111">
        <f t="shared" si="3"/>
        <v>763.68600000000004</v>
      </c>
      <c r="E87" s="112">
        <f t="shared" si="3"/>
        <v>0</v>
      </c>
      <c r="F87" s="113">
        <f t="shared" si="3"/>
        <v>0</v>
      </c>
      <c r="G87" s="112">
        <f t="shared" si="3"/>
        <v>0</v>
      </c>
      <c r="H87" s="111">
        <f t="shared" si="2"/>
        <v>0</v>
      </c>
      <c r="I87" s="112">
        <f t="shared" si="2"/>
        <v>0</v>
      </c>
      <c r="J87" s="111">
        <f t="shared" si="2"/>
        <v>0</v>
      </c>
      <c r="K87" s="112">
        <f t="shared" si="2"/>
        <v>0</v>
      </c>
      <c r="L87" s="113">
        <f t="shared" si="2"/>
        <v>0</v>
      </c>
      <c r="M87" s="62" t="s">
        <v>131</v>
      </c>
      <c r="N87" s="1222"/>
      <c r="O87" s="193">
        <v>72</v>
      </c>
      <c r="P87" s="64">
        <v>100</v>
      </c>
      <c r="Q87" s="65">
        <v>100</v>
      </c>
      <c r="R87" s="66">
        <v>100</v>
      </c>
      <c r="S87" s="67">
        <v>70</v>
      </c>
      <c r="T87" s="80">
        <v>70</v>
      </c>
      <c r="U87" s="116">
        <v>85</v>
      </c>
      <c r="V87" s="70">
        <v>70</v>
      </c>
      <c r="W87" s="754" t="s">
        <v>46</v>
      </c>
      <c r="X87" s="139" t="s">
        <v>473</v>
      </c>
      <c r="Y87" s="833" t="s">
        <v>47</v>
      </c>
      <c r="Z87" s="834" t="s">
        <v>47</v>
      </c>
      <c r="AA87" s="832" t="s">
        <v>47</v>
      </c>
      <c r="AB87" s="72"/>
      <c r="AC87" s="835"/>
      <c r="AD87" s="260" t="s">
        <v>153</v>
      </c>
      <c r="AE87" s="4"/>
    </row>
    <row r="88" spans="1:31">
      <c r="A88" s="1190"/>
      <c r="B88" s="4"/>
      <c r="C88" s="110">
        <f t="shared" si="3"/>
        <v>530.84160000000008</v>
      </c>
      <c r="D88" s="111">
        <f t="shared" si="3"/>
        <v>789.2639999999999</v>
      </c>
      <c r="E88" s="112">
        <f t="shared" si="3"/>
        <v>0</v>
      </c>
      <c r="F88" s="113">
        <f t="shared" si="3"/>
        <v>0</v>
      </c>
      <c r="G88" s="112">
        <f t="shared" si="3"/>
        <v>0</v>
      </c>
      <c r="H88" s="111">
        <f t="shared" si="2"/>
        <v>0</v>
      </c>
      <c r="I88" s="112">
        <f t="shared" si="2"/>
        <v>0</v>
      </c>
      <c r="J88" s="111">
        <f t="shared" si="2"/>
        <v>0</v>
      </c>
      <c r="K88" s="112">
        <f t="shared" si="2"/>
        <v>0</v>
      </c>
      <c r="L88" s="113">
        <f t="shared" si="2"/>
        <v>0</v>
      </c>
      <c r="M88" s="62" t="s">
        <v>133</v>
      </c>
      <c r="N88" s="1222"/>
      <c r="O88" s="192">
        <v>58</v>
      </c>
      <c r="P88" s="64">
        <v>100</v>
      </c>
      <c r="Q88" s="65">
        <v>100</v>
      </c>
      <c r="R88" s="66">
        <v>100</v>
      </c>
      <c r="S88" s="185">
        <v>30</v>
      </c>
      <c r="T88" s="122">
        <v>30</v>
      </c>
      <c r="U88" s="138">
        <v>30</v>
      </c>
      <c r="V88" s="129">
        <v>30</v>
      </c>
      <c r="W88" s="754" t="s">
        <v>46</v>
      </c>
      <c r="X88" s="755" t="s">
        <v>475</v>
      </c>
      <c r="Y88" s="833" t="s">
        <v>47</v>
      </c>
      <c r="Z88" s="834" t="s">
        <v>47</v>
      </c>
      <c r="AA88" s="832" t="s">
        <v>47</v>
      </c>
      <c r="AB88" s="72"/>
      <c r="AC88" s="835"/>
      <c r="AD88" s="1091" t="s">
        <v>155</v>
      </c>
      <c r="AE88" s="4"/>
    </row>
    <row r="89" spans="1:31" s="56" customFormat="1">
      <c r="A89" s="1190"/>
      <c r="B89" s="4"/>
      <c r="C89" s="110">
        <f t="shared" si="3"/>
        <v>513.63839999999993</v>
      </c>
      <c r="D89" s="111">
        <f t="shared" si="3"/>
        <v>763.68600000000004</v>
      </c>
      <c r="E89" s="112">
        <f t="shared" si="3"/>
        <v>0</v>
      </c>
      <c r="F89" s="113">
        <f t="shared" si="3"/>
        <v>0</v>
      </c>
      <c r="G89" s="112">
        <f t="shared" si="3"/>
        <v>0</v>
      </c>
      <c r="H89" s="111">
        <f t="shared" si="2"/>
        <v>0</v>
      </c>
      <c r="I89" s="112">
        <f t="shared" si="2"/>
        <v>0</v>
      </c>
      <c r="J89" s="111">
        <f t="shared" si="2"/>
        <v>0</v>
      </c>
      <c r="K89" s="112">
        <f t="shared" si="2"/>
        <v>0</v>
      </c>
      <c r="L89" s="113">
        <f t="shared" si="2"/>
        <v>0</v>
      </c>
      <c r="M89" s="62" t="s">
        <v>54</v>
      </c>
      <c r="N89" s="1222"/>
      <c r="O89" s="193">
        <v>72</v>
      </c>
      <c r="P89" s="64">
        <v>100</v>
      </c>
      <c r="Q89" s="65">
        <v>100</v>
      </c>
      <c r="R89" s="66">
        <v>100</v>
      </c>
      <c r="S89" s="67">
        <v>70</v>
      </c>
      <c r="T89" s="80">
        <v>70</v>
      </c>
      <c r="U89" s="69">
        <v>70</v>
      </c>
      <c r="V89" s="70">
        <v>70</v>
      </c>
      <c r="W89" s="754" t="s">
        <v>46</v>
      </c>
      <c r="X89" s="755" t="s">
        <v>46</v>
      </c>
      <c r="Y89" s="833" t="s">
        <v>47</v>
      </c>
      <c r="Z89" s="834" t="s">
        <v>47</v>
      </c>
      <c r="AA89" s="832" t="s">
        <v>47</v>
      </c>
      <c r="AB89" s="72"/>
      <c r="AD89" s="1092" t="s">
        <v>156</v>
      </c>
      <c r="AE89" s="4"/>
    </row>
    <row r="90" spans="1:31">
      <c r="A90" s="1190"/>
      <c r="B90" s="4"/>
      <c r="C90" s="110">
        <f t="shared" si="3"/>
        <v>513.63839999999993</v>
      </c>
      <c r="D90" s="111">
        <f t="shared" si="3"/>
        <v>763.68600000000004</v>
      </c>
      <c r="E90" s="112">
        <f t="shared" si="3"/>
        <v>0</v>
      </c>
      <c r="F90" s="113">
        <f t="shared" si="3"/>
        <v>0</v>
      </c>
      <c r="G90" s="112">
        <f t="shared" si="3"/>
        <v>0</v>
      </c>
      <c r="H90" s="111">
        <f t="shared" si="2"/>
        <v>0</v>
      </c>
      <c r="I90" s="112">
        <f t="shared" si="2"/>
        <v>0</v>
      </c>
      <c r="J90" s="111">
        <f t="shared" si="2"/>
        <v>0</v>
      </c>
      <c r="K90" s="112">
        <f t="shared" si="2"/>
        <v>0</v>
      </c>
      <c r="L90" s="113">
        <f t="shared" si="2"/>
        <v>0</v>
      </c>
      <c r="M90" s="62" t="s">
        <v>135</v>
      </c>
      <c r="N90" s="1222"/>
      <c r="O90" s="193">
        <v>72</v>
      </c>
      <c r="P90" s="64">
        <v>100</v>
      </c>
      <c r="Q90" s="65">
        <v>100</v>
      </c>
      <c r="R90" s="66">
        <v>100</v>
      </c>
      <c r="S90" s="79">
        <v>90</v>
      </c>
      <c r="T90" s="80">
        <v>70</v>
      </c>
      <c r="U90" s="69">
        <v>70</v>
      </c>
      <c r="V90" s="70">
        <v>70</v>
      </c>
      <c r="W90" s="754" t="s">
        <v>46</v>
      </c>
      <c r="X90" s="755" t="s">
        <v>46</v>
      </c>
      <c r="Y90" s="71" t="s">
        <v>46</v>
      </c>
      <c r="Z90" s="834" t="s">
        <v>47</v>
      </c>
      <c r="AA90" s="832" t="s">
        <v>47</v>
      </c>
      <c r="AB90" s="72"/>
      <c r="AC90" s="835"/>
      <c r="AD90" s="860" t="s">
        <v>158</v>
      </c>
      <c r="AE90" s="4"/>
    </row>
    <row r="91" spans="1:31" s="56" customFormat="1">
      <c r="A91" s="1190"/>
      <c r="B91" s="4"/>
      <c r="C91" s="131">
        <f t="shared" si="3"/>
        <v>616.36608000000001</v>
      </c>
      <c r="D91" s="132">
        <f t="shared" si="3"/>
        <v>840.05460000000005</v>
      </c>
      <c r="E91" s="133">
        <f t="shared" si="3"/>
        <v>0</v>
      </c>
      <c r="F91" s="134">
        <f t="shared" si="3"/>
        <v>0</v>
      </c>
      <c r="G91" s="133">
        <f t="shared" si="3"/>
        <v>0</v>
      </c>
      <c r="H91" s="132">
        <f t="shared" si="2"/>
        <v>0</v>
      </c>
      <c r="I91" s="133">
        <f t="shared" si="2"/>
        <v>0</v>
      </c>
      <c r="J91" s="132">
        <f t="shared" si="2"/>
        <v>0</v>
      </c>
      <c r="K91" s="133">
        <f t="shared" si="2"/>
        <v>0</v>
      </c>
      <c r="L91" s="134">
        <f t="shared" si="2"/>
        <v>0</v>
      </c>
      <c r="M91" s="214" t="s">
        <v>1021</v>
      </c>
      <c r="N91" s="1217"/>
      <c r="O91" s="240">
        <v>72</v>
      </c>
      <c r="P91" s="241">
        <v>93</v>
      </c>
      <c r="Q91" s="242">
        <v>110</v>
      </c>
      <c r="R91" s="243">
        <v>120</v>
      </c>
      <c r="S91" s="244">
        <v>85</v>
      </c>
      <c r="T91" s="216">
        <v>50</v>
      </c>
      <c r="U91" s="217">
        <v>50</v>
      </c>
      <c r="V91" s="103">
        <v>70</v>
      </c>
      <c r="W91" s="104" t="s">
        <v>46</v>
      </c>
      <c r="X91" s="245" t="s">
        <v>47</v>
      </c>
      <c r="Y91" s="106" t="s">
        <v>47</v>
      </c>
      <c r="Z91" s="107" t="s">
        <v>47</v>
      </c>
      <c r="AA91" s="108" t="s">
        <v>47</v>
      </c>
      <c r="AB91" s="246" t="s">
        <v>78</v>
      </c>
      <c r="AD91" s="861" t="s">
        <v>160</v>
      </c>
      <c r="AE91" s="4"/>
    </row>
    <row r="92" spans="1:31">
      <c r="A92" s="1190"/>
      <c r="B92" s="4"/>
      <c r="C92" s="110">
        <f t="shared" si="3"/>
        <v>508.72319999999991</v>
      </c>
      <c r="D92" s="111">
        <f t="shared" si="3"/>
        <v>1021.1102999999999</v>
      </c>
      <c r="E92" s="112">
        <f t="shared" si="3"/>
        <v>0</v>
      </c>
      <c r="F92" s="113">
        <f t="shared" si="3"/>
        <v>0</v>
      </c>
      <c r="G92" s="112">
        <f t="shared" si="3"/>
        <v>0</v>
      </c>
      <c r="H92" s="111">
        <f t="shared" si="2"/>
        <v>0</v>
      </c>
      <c r="I92" s="112">
        <f t="shared" si="2"/>
        <v>0</v>
      </c>
      <c r="J92" s="111">
        <f t="shared" si="2"/>
        <v>0</v>
      </c>
      <c r="K92" s="112">
        <f t="shared" si="2"/>
        <v>0</v>
      </c>
      <c r="L92" s="113">
        <f t="shared" si="2"/>
        <v>0</v>
      </c>
      <c r="M92" s="62" t="s">
        <v>138</v>
      </c>
      <c r="N92" s="1216" t="s">
        <v>139</v>
      </c>
      <c r="O92" s="191">
        <v>76</v>
      </c>
      <c r="P92" s="64">
        <v>100</v>
      </c>
      <c r="Q92" s="120">
        <v>135</v>
      </c>
      <c r="R92" s="66">
        <v>100</v>
      </c>
      <c r="S92" s="185">
        <v>30</v>
      </c>
      <c r="T92" s="80">
        <v>70</v>
      </c>
      <c r="U92" s="116">
        <v>85</v>
      </c>
      <c r="V92" s="70">
        <v>70</v>
      </c>
      <c r="W92" s="754" t="s">
        <v>46</v>
      </c>
      <c r="X92" s="755" t="s">
        <v>46</v>
      </c>
      <c r="Y92" s="833" t="s">
        <v>47</v>
      </c>
      <c r="Z92" s="834" t="s">
        <v>47</v>
      </c>
      <c r="AA92" s="832" t="s">
        <v>47</v>
      </c>
      <c r="AB92" s="72"/>
      <c r="AC92" s="835"/>
      <c r="AD92" s="862" t="s">
        <v>162</v>
      </c>
      <c r="AE92" s="4"/>
    </row>
    <row r="93" spans="1:31">
      <c r="A93" s="1190"/>
      <c r="B93" s="4"/>
      <c r="C93" s="110">
        <f t="shared" si="3"/>
        <v>352.66559999999998</v>
      </c>
      <c r="D93" s="111">
        <f t="shared" si="3"/>
        <v>1011.2445000000001</v>
      </c>
      <c r="E93" s="112">
        <f t="shared" si="3"/>
        <v>0</v>
      </c>
      <c r="F93" s="113">
        <f t="shared" si="3"/>
        <v>0</v>
      </c>
      <c r="G93" s="112">
        <f t="shared" si="3"/>
        <v>0</v>
      </c>
      <c r="H93" s="111">
        <f t="shared" si="2"/>
        <v>0</v>
      </c>
      <c r="I93" s="112">
        <f t="shared" si="2"/>
        <v>0</v>
      </c>
      <c r="J93" s="111">
        <f t="shared" si="2"/>
        <v>0</v>
      </c>
      <c r="K93" s="112">
        <f t="shared" si="2"/>
        <v>0</v>
      </c>
      <c r="L93" s="113">
        <f t="shared" si="2"/>
        <v>0</v>
      </c>
      <c r="M93" s="62" t="s">
        <v>141</v>
      </c>
      <c r="N93" s="1222"/>
      <c r="O93" s="248">
        <v>80</v>
      </c>
      <c r="P93" s="64">
        <v>100</v>
      </c>
      <c r="Q93" s="120">
        <v>135</v>
      </c>
      <c r="R93" s="121">
        <v>70</v>
      </c>
      <c r="S93" s="185">
        <v>30</v>
      </c>
      <c r="T93" s="68">
        <v>85</v>
      </c>
      <c r="U93" s="116">
        <v>85</v>
      </c>
      <c r="V93" s="70">
        <v>70</v>
      </c>
      <c r="W93" s="130" t="s">
        <v>47</v>
      </c>
      <c r="X93" s="755" t="s">
        <v>46</v>
      </c>
      <c r="Y93" s="833" t="s">
        <v>47</v>
      </c>
      <c r="Z93" s="834" t="s">
        <v>47</v>
      </c>
      <c r="AA93" s="832" t="s">
        <v>47</v>
      </c>
      <c r="AB93" s="72" t="s">
        <v>542</v>
      </c>
      <c r="AC93" s="835"/>
      <c r="AD93" s="863" t="s">
        <v>513</v>
      </c>
      <c r="AE93" s="4"/>
    </row>
    <row r="94" spans="1:31">
      <c r="A94" s="1190"/>
      <c r="B94" s="4"/>
      <c r="C94" s="110">
        <f t="shared" si="3"/>
        <v>433.11513600000006</v>
      </c>
      <c r="D94" s="111">
        <f t="shared" si="3"/>
        <v>761.67630000000008</v>
      </c>
      <c r="E94" s="112">
        <f t="shared" si="3"/>
        <v>0</v>
      </c>
      <c r="F94" s="113">
        <f t="shared" si="3"/>
        <v>0</v>
      </c>
      <c r="G94" s="112">
        <f t="shared" si="3"/>
        <v>0</v>
      </c>
      <c r="H94" s="111">
        <f t="shared" si="2"/>
        <v>0</v>
      </c>
      <c r="I94" s="112">
        <f t="shared" si="2"/>
        <v>0</v>
      </c>
      <c r="J94" s="111">
        <f t="shared" si="2"/>
        <v>0</v>
      </c>
      <c r="K94" s="112">
        <f t="shared" si="2"/>
        <v>0</v>
      </c>
      <c r="L94" s="113">
        <f t="shared" si="2"/>
        <v>0</v>
      </c>
      <c r="M94" s="124" t="s">
        <v>143</v>
      </c>
      <c r="N94" s="1222"/>
      <c r="O94" s="249">
        <v>111</v>
      </c>
      <c r="P94" s="86">
        <v>93</v>
      </c>
      <c r="Q94" s="120">
        <v>110</v>
      </c>
      <c r="R94" s="121">
        <v>93</v>
      </c>
      <c r="S94" s="185">
        <v>30</v>
      </c>
      <c r="T94" s="80">
        <v>70</v>
      </c>
      <c r="U94" s="69">
        <v>70</v>
      </c>
      <c r="V94" s="70">
        <v>70</v>
      </c>
      <c r="W94" s="130" t="s">
        <v>47</v>
      </c>
      <c r="X94" s="755" t="s">
        <v>46</v>
      </c>
      <c r="Y94" s="833" t="s">
        <v>47</v>
      </c>
      <c r="Z94" s="834" t="s">
        <v>47</v>
      </c>
      <c r="AA94" s="832" t="s">
        <v>47</v>
      </c>
      <c r="AB94" s="127" t="s">
        <v>78</v>
      </c>
      <c r="AC94" s="835"/>
      <c r="AD94" s="1090" t="s">
        <v>165</v>
      </c>
      <c r="AE94" s="4"/>
    </row>
    <row r="95" spans="1:31">
      <c r="A95" s="1190"/>
      <c r="B95" s="4"/>
      <c r="C95" s="110">
        <f t="shared" si="3"/>
        <v>413.68780800000002</v>
      </c>
      <c r="D95" s="111">
        <f t="shared" si="3"/>
        <v>793.64880000000005</v>
      </c>
      <c r="E95" s="112">
        <f t="shared" si="3"/>
        <v>0</v>
      </c>
      <c r="F95" s="113">
        <f t="shared" si="3"/>
        <v>0</v>
      </c>
      <c r="G95" s="112">
        <f t="shared" si="3"/>
        <v>0</v>
      </c>
      <c r="H95" s="111">
        <f t="shared" si="2"/>
        <v>0</v>
      </c>
      <c r="I95" s="112">
        <f t="shared" si="2"/>
        <v>0</v>
      </c>
      <c r="J95" s="111">
        <f t="shared" si="2"/>
        <v>0</v>
      </c>
      <c r="K95" s="112">
        <f t="shared" si="2"/>
        <v>0</v>
      </c>
      <c r="L95" s="113">
        <f t="shared" si="2"/>
        <v>0</v>
      </c>
      <c r="M95" s="62" t="s">
        <v>68</v>
      </c>
      <c r="N95" s="1222"/>
      <c r="O95" s="250">
        <v>128</v>
      </c>
      <c r="P95" s="86">
        <v>93</v>
      </c>
      <c r="Q95" s="120">
        <v>120</v>
      </c>
      <c r="R95" s="121">
        <v>93</v>
      </c>
      <c r="S95" s="67">
        <v>70</v>
      </c>
      <c r="T95" s="80">
        <v>70</v>
      </c>
      <c r="U95" s="116">
        <v>90</v>
      </c>
      <c r="V95" s="129">
        <v>50</v>
      </c>
      <c r="W95" s="130" t="s">
        <v>47</v>
      </c>
      <c r="X95" s="755" t="s">
        <v>46</v>
      </c>
      <c r="Y95" s="833" t="s">
        <v>47</v>
      </c>
      <c r="Z95" s="834" t="s">
        <v>47</v>
      </c>
      <c r="AA95" s="832" t="s">
        <v>47</v>
      </c>
      <c r="AB95" s="127" t="s">
        <v>78</v>
      </c>
      <c r="AC95" s="835"/>
      <c r="AD95" s="1090" t="s">
        <v>167</v>
      </c>
      <c r="AE95" s="4"/>
    </row>
    <row r="96" spans="1:31">
      <c r="A96" s="1190"/>
      <c r="B96" s="4"/>
      <c r="C96" s="110">
        <f t="shared" si="3"/>
        <v>356.10624000000001</v>
      </c>
      <c r="D96" s="111">
        <f t="shared" si="3"/>
        <v>1134.567</v>
      </c>
      <c r="E96" s="112">
        <f t="shared" si="3"/>
        <v>0</v>
      </c>
      <c r="F96" s="113">
        <f t="shared" si="3"/>
        <v>0</v>
      </c>
      <c r="G96" s="112">
        <f t="shared" si="3"/>
        <v>0</v>
      </c>
      <c r="H96" s="111">
        <f t="shared" si="2"/>
        <v>0</v>
      </c>
      <c r="I96" s="112">
        <f t="shared" si="2"/>
        <v>0</v>
      </c>
      <c r="J96" s="111">
        <f t="shared" si="2"/>
        <v>0</v>
      </c>
      <c r="K96" s="112">
        <f t="shared" si="2"/>
        <v>0</v>
      </c>
      <c r="L96" s="113">
        <f t="shared" si="2"/>
        <v>0</v>
      </c>
      <c r="M96" s="62" t="s">
        <v>62</v>
      </c>
      <c r="N96" s="1222"/>
      <c r="O96" s="194">
        <v>76</v>
      </c>
      <c r="P96" s="86">
        <v>70</v>
      </c>
      <c r="Q96" s="120">
        <v>150</v>
      </c>
      <c r="R96" s="121">
        <v>70</v>
      </c>
      <c r="S96" s="67">
        <v>70</v>
      </c>
      <c r="T96" s="122">
        <v>50</v>
      </c>
      <c r="U96" s="116">
        <v>85</v>
      </c>
      <c r="V96" s="70">
        <v>70</v>
      </c>
      <c r="W96" s="754" t="s">
        <v>46</v>
      </c>
      <c r="X96" s="755" t="s">
        <v>46</v>
      </c>
      <c r="Y96" s="71" t="s">
        <v>46</v>
      </c>
      <c r="Z96" s="834" t="s">
        <v>47</v>
      </c>
      <c r="AA96" s="832" t="s">
        <v>47</v>
      </c>
      <c r="AB96" s="72"/>
      <c r="AC96" s="835"/>
      <c r="AD96" s="835"/>
      <c r="AE96" s="4"/>
    </row>
    <row r="97" spans="1:31">
      <c r="A97" s="1190"/>
      <c r="B97" s="4"/>
      <c r="C97" s="110">
        <f t="shared" si="3"/>
        <v>508.72319999999991</v>
      </c>
      <c r="D97" s="111">
        <f t="shared" si="3"/>
        <v>1134.567</v>
      </c>
      <c r="E97" s="112">
        <f t="shared" si="3"/>
        <v>0</v>
      </c>
      <c r="F97" s="113">
        <f t="shared" si="3"/>
        <v>0</v>
      </c>
      <c r="G97" s="112">
        <f t="shared" si="3"/>
        <v>0</v>
      </c>
      <c r="H97" s="111">
        <f t="shared" si="2"/>
        <v>0</v>
      </c>
      <c r="I97" s="112">
        <f t="shared" si="2"/>
        <v>0</v>
      </c>
      <c r="J97" s="111">
        <f t="shared" si="2"/>
        <v>0</v>
      </c>
      <c r="K97" s="112">
        <f t="shared" si="2"/>
        <v>0</v>
      </c>
      <c r="L97" s="113">
        <f t="shared" si="2"/>
        <v>0</v>
      </c>
      <c r="M97" s="62" t="s">
        <v>65</v>
      </c>
      <c r="N97" s="1222"/>
      <c r="O97" s="194">
        <v>76</v>
      </c>
      <c r="P97" s="64">
        <v>100</v>
      </c>
      <c r="Q97" s="120">
        <v>150</v>
      </c>
      <c r="R97" s="66">
        <v>100</v>
      </c>
      <c r="S97" s="67">
        <v>70</v>
      </c>
      <c r="T97" s="68">
        <v>85</v>
      </c>
      <c r="U97" s="69">
        <v>70</v>
      </c>
      <c r="V97" s="70">
        <v>70</v>
      </c>
      <c r="W97" s="754" t="s">
        <v>46</v>
      </c>
      <c r="X97" s="755" t="s">
        <v>46</v>
      </c>
      <c r="Y97" s="833" t="s">
        <v>47</v>
      </c>
      <c r="Z97" s="834" t="s">
        <v>47</v>
      </c>
      <c r="AA97" s="832" t="s">
        <v>47</v>
      </c>
      <c r="AB97" s="123" t="s">
        <v>543</v>
      </c>
      <c r="AC97" s="835"/>
      <c r="AD97" s="1090" t="s">
        <v>546</v>
      </c>
      <c r="AE97" s="4"/>
    </row>
    <row r="98" spans="1:31">
      <c r="A98" s="1190"/>
      <c r="B98" s="4"/>
      <c r="C98" s="110">
        <f t="shared" si="3"/>
        <v>503.80799999999994</v>
      </c>
      <c r="D98" s="111">
        <f t="shared" si="3"/>
        <v>749.07</v>
      </c>
      <c r="E98" s="112">
        <f t="shared" si="3"/>
        <v>0</v>
      </c>
      <c r="F98" s="113">
        <f t="shared" si="3"/>
        <v>0</v>
      </c>
      <c r="G98" s="112">
        <f t="shared" si="3"/>
        <v>0</v>
      </c>
      <c r="H98" s="111">
        <f t="shared" si="2"/>
        <v>0</v>
      </c>
      <c r="I98" s="112">
        <f t="shared" si="2"/>
        <v>0</v>
      </c>
      <c r="J98" s="111">
        <f t="shared" si="2"/>
        <v>0</v>
      </c>
      <c r="K98" s="112">
        <f t="shared" si="2"/>
        <v>0</v>
      </c>
      <c r="L98" s="113">
        <f t="shared" si="2"/>
        <v>0</v>
      </c>
      <c r="M98" s="62" t="s">
        <v>135</v>
      </c>
      <c r="N98" s="1222"/>
      <c r="O98" s="248">
        <v>80</v>
      </c>
      <c r="P98" s="64">
        <v>100</v>
      </c>
      <c r="Q98" s="65">
        <v>100</v>
      </c>
      <c r="R98" s="66">
        <v>100</v>
      </c>
      <c r="S98" s="67">
        <v>70</v>
      </c>
      <c r="T98" s="80">
        <v>70</v>
      </c>
      <c r="U98" s="116">
        <v>90</v>
      </c>
      <c r="V98" s="70">
        <v>70</v>
      </c>
      <c r="W98" s="754" t="s">
        <v>46</v>
      </c>
      <c r="X98" s="755" t="s">
        <v>46</v>
      </c>
      <c r="Y98" s="71" t="s">
        <v>46</v>
      </c>
      <c r="Z98" s="834" t="s">
        <v>47</v>
      </c>
      <c r="AA98" s="832" t="s">
        <v>47</v>
      </c>
      <c r="AB98" s="72"/>
      <c r="AC98" s="835"/>
      <c r="AD98" s="896" t="s">
        <v>547</v>
      </c>
      <c r="AE98" s="4"/>
    </row>
    <row r="99" spans="1:31" s="56" customFormat="1">
      <c r="A99" s="1190"/>
      <c r="B99" s="4"/>
      <c r="C99" s="110">
        <f t="shared" si="3"/>
        <v>508.72319999999991</v>
      </c>
      <c r="D99" s="111">
        <f t="shared" si="3"/>
        <v>756.37799999999993</v>
      </c>
      <c r="E99" s="112">
        <f t="shared" si="3"/>
        <v>0</v>
      </c>
      <c r="F99" s="113">
        <f t="shared" si="3"/>
        <v>0</v>
      </c>
      <c r="G99" s="112">
        <f t="shared" si="3"/>
        <v>0</v>
      </c>
      <c r="H99" s="111">
        <f t="shared" si="2"/>
        <v>0</v>
      </c>
      <c r="I99" s="112">
        <f t="shared" si="2"/>
        <v>0</v>
      </c>
      <c r="J99" s="111">
        <f t="shared" si="2"/>
        <v>0</v>
      </c>
      <c r="K99" s="112">
        <f t="shared" si="2"/>
        <v>0</v>
      </c>
      <c r="L99" s="113">
        <f t="shared" si="2"/>
        <v>0</v>
      </c>
      <c r="M99" s="62" t="s">
        <v>54</v>
      </c>
      <c r="N99" s="1222"/>
      <c r="O99" s="194">
        <v>76</v>
      </c>
      <c r="P99" s="64">
        <v>100</v>
      </c>
      <c r="Q99" s="65">
        <v>100</v>
      </c>
      <c r="R99" s="66">
        <v>100</v>
      </c>
      <c r="S99" s="67">
        <v>70</v>
      </c>
      <c r="T99" s="80">
        <v>70</v>
      </c>
      <c r="U99" s="69">
        <v>70</v>
      </c>
      <c r="V99" s="70">
        <v>70</v>
      </c>
      <c r="W99" s="754" t="s">
        <v>46</v>
      </c>
      <c r="X99" s="755" t="s">
        <v>46</v>
      </c>
      <c r="Y99" s="833" t="s">
        <v>47</v>
      </c>
      <c r="Z99" s="834" t="s">
        <v>47</v>
      </c>
      <c r="AA99" s="832" t="s">
        <v>47</v>
      </c>
      <c r="AB99" s="72"/>
      <c r="AD99" s="896" t="s">
        <v>548</v>
      </c>
      <c r="AE99" s="4"/>
    </row>
    <row r="100" spans="1:31">
      <c r="A100" s="1190"/>
      <c r="B100" s="4"/>
      <c r="C100" s="143">
        <f t="shared" si="3"/>
        <v>484.1472</v>
      </c>
      <c r="D100" s="144">
        <f t="shared" si="3"/>
        <v>863.80560000000003</v>
      </c>
      <c r="E100" s="145">
        <f t="shared" si="3"/>
        <v>0</v>
      </c>
      <c r="F100" s="146">
        <f t="shared" si="3"/>
        <v>0</v>
      </c>
      <c r="G100" s="145">
        <f t="shared" si="3"/>
        <v>0</v>
      </c>
      <c r="H100" s="144">
        <f t="shared" si="2"/>
        <v>0</v>
      </c>
      <c r="I100" s="145">
        <f t="shared" si="2"/>
        <v>0</v>
      </c>
      <c r="J100" s="144">
        <f t="shared" si="2"/>
        <v>0</v>
      </c>
      <c r="K100" s="145">
        <f t="shared" si="2"/>
        <v>0</v>
      </c>
      <c r="L100" s="146">
        <f t="shared" si="2"/>
        <v>0</v>
      </c>
      <c r="M100" s="147" t="s">
        <v>147</v>
      </c>
      <c r="N100" s="1217"/>
      <c r="O100" s="252">
        <v>96</v>
      </c>
      <c r="P100" s="149">
        <v>100</v>
      </c>
      <c r="Q100" s="253">
        <v>120</v>
      </c>
      <c r="R100" s="151">
        <v>100</v>
      </c>
      <c r="S100" s="254">
        <v>15</v>
      </c>
      <c r="T100" s="153">
        <v>70</v>
      </c>
      <c r="U100" s="255">
        <v>85</v>
      </c>
      <c r="V100" s="200">
        <v>70</v>
      </c>
      <c r="W100" s="256" t="s">
        <v>47</v>
      </c>
      <c r="X100" s="157" t="s">
        <v>46</v>
      </c>
      <c r="Y100" s="158" t="s">
        <v>47</v>
      </c>
      <c r="Z100" s="159" t="s">
        <v>47</v>
      </c>
      <c r="AA100" s="160" t="s">
        <v>47</v>
      </c>
      <c r="AB100" s="161" t="s">
        <v>78</v>
      </c>
      <c r="AC100" s="835"/>
      <c r="AD100" s="85" t="s">
        <v>549</v>
      </c>
      <c r="AE100" s="4"/>
    </row>
    <row r="101" spans="1:31">
      <c r="A101" s="1190"/>
      <c r="B101" s="4"/>
      <c r="C101" s="162">
        <f t="shared" si="3"/>
        <v>508.72319999999991</v>
      </c>
      <c r="D101" s="163">
        <f t="shared" si="3"/>
        <v>756.37799999999993</v>
      </c>
      <c r="E101" s="164">
        <f t="shared" si="3"/>
        <v>0</v>
      </c>
      <c r="F101" s="165">
        <f t="shared" si="3"/>
        <v>0</v>
      </c>
      <c r="G101" s="164">
        <f t="shared" si="3"/>
        <v>0</v>
      </c>
      <c r="H101" s="163">
        <f t="shared" si="2"/>
        <v>0</v>
      </c>
      <c r="I101" s="164">
        <f t="shared" si="2"/>
        <v>0</v>
      </c>
      <c r="J101" s="163">
        <f t="shared" si="2"/>
        <v>0</v>
      </c>
      <c r="K101" s="164">
        <f t="shared" si="2"/>
        <v>0</v>
      </c>
      <c r="L101" s="165">
        <f t="shared" si="2"/>
        <v>0</v>
      </c>
      <c r="M101" s="166" t="s">
        <v>97</v>
      </c>
      <c r="N101" s="1216" t="s">
        <v>148</v>
      </c>
      <c r="O101" s="257">
        <v>76</v>
      </c>
      <c r="P101" s="168">
        <v>100</v>
      </c>
      <c r="Q101" s="169">
        <v>100</v>
      </c>
      <c r="R101" s="170">
        <v>100</v>
      </c>
      <c r="S101" s="171">
        <v>70</v>
      </c>
      <c r="T101" s="231">
        <v>70</v>
      </c>
      <c r="U101" s="173">
        <v>70</v>
      </c>
      <c r="V101" s="174">
        <v>70</v>
      </c>
      <c r="W101" s="175" t="s">
        <v>46</v>
      </c>
      <c r="X101" s="176" t="s">
        <v>46</v>
      </c>
      <c r="Y101" s="208" t="s">
        <v>47</v>
      </c>
      <c r="Z101" s="209" t="s">
        <v>47</v>
      </c>
      <c r="AA101" s="233" t="s">
        <v>47</v>
      </c>
      <c r="AB101" s="180"/>
      <c r="AC101" s="835"/>
      <c r="AD101" s="897" t="s">
        <v>550</v>
      </c>
      <c r="AE101" s="4"/>
    </row>
    <row r="102" spans="1:31">
      <c r="A102" s="1190"/>
      <c r="B102" s="4"/>
      <c r="C102" s="131">
        <f t="shared" si="3"/>
        <v>508.72319999999991</v>
      </c>
      <c r="D102" s="132">
        <f t="shared" si="3"/>
        <v>756.37799999999993</v>
      </c>
      <c r="E102" s="133">
        <f t="shared" si="3"/>
        <v>0</v>
      </c>
      <c r="F102" s="134">
        <f t="shared" si="3"/>
        <v>0</v>
      </c>
      <c r="G102" s="133">
        <f t="shared" si="3"/>
        <v>0</v>
      </c>
      <c r="H102" s="132">
        <f t="shared" si="2"/>
        <v>0</v>
      </c>
      <c r="I102" s="133">
        <f t="shared" si="2"/>
        <v>0</v>
      </c>
      <c r="J102" s="132">
        <f t="shared" si="2"/>
        <v>0</v>
      </c>
      <c r="K102" s="133">
        <f t="shared" si="2"/>
        <v>0</v>
      </c>
      <c r="L102" s="134">
        <f t="shared" si="2"/>
        <v>0</v>
      </c>
      <c r="M102" s="95" t="s">
        <v>54</v>
      </c>
      <c r="N102" s="1217"/>
      <c r="O102" s="258">
        <v>76</v>
      </c>
      <c r="P102" s="97">
        <v>100</v>
      </c>
      <c r="Q102" s="98">
        <v>100</v>
      </c>
      <c r="R102" s="99">
        <v>100</v>
      </c>
      <c r="S102" s="100">
        <v>70</v>
      </c>
      <c r="T102" s="101">
        <v>70</v>
      </c>
      <c r="U102" s="102">
        <v>70</v>
      </c>
      <c r="V102" s="103">
        <v>70</v>
      </c>
      <c r="W102" s="104" t="s">
        <v>46</v>
      </c>
      <c r="X102" s="105" t="s">
        <v>46</v>
      </c>
      <c r="Y102" s="106" t="s">
        <v>47</v>
      </c>
      <c r="Z102" s="107" t="s">
        <v>47</v>
      </c>
      <c r="AA102" s="108" t="s">
        <v>47</v>
      </c>
      <c r="AB102" s="109"/>
      <c r="AC102" s="835"/>
      <c r="AD102" s="900" t="s">
        <v>553</v>
      </c>
      <c r="AE102" s="4"/>
    </row>
    <row r="103" spans="1:31">
      <c r="A103" s="1190"/>
      <c r="B103" s="4"/>
      <c r="C103" s="110">
        <f t="shared" si="3"/>
        <v>503.80799999999994</v>
      </c>
      <c r="D103" s="111">
        <f t="shared" si="3"/>
        <v>749.07</v>
      </c>
      <c r="E103" s="112">
        <f t="shared" si="3"/>
        <v>0</v>
      </c>
      <c r="F103" s="113">
        <f t="shared" si="3"/>
        <v>0</v>
      </c>
      <c r="G103" s="112">
        <f t="shared" si="3"/>
        <v>0</v>
      </c>
      <c r="H103" s="111">
        <f t="shared" si="2"/>
        <v>0</v>
      </c>
      <c r="I103" s="112">
        <f t="shared" si="2"/>
        <v>0</v>
      </c>
      <c r="J103" s="111">
        <f t="shared" si="2"/>
        <v>0</v>
      </c>
      <c r="K103" s="112">
        <f t="shared" si="2"/>
        <v>0</v>
      </c>
      <c r="L103" s="113">
        <f t="shared" si="2"/>
        <v>0</v>
      </c>
      <c r="M103" s="62" t="s">
        <v>149</v>
      </c>
      <c r="N103" s="1198" t="s">
        <v>150</v>
      </c>
      <c r="O103" s="259">
        <v>80</v>
      </c>
      <c r="P103" s="64">
        <v>100</v>
      </c>
      <c r="Q103" s="65">
        <v>100</v>
      </c>
      <c r="R103" s="66">
        <v>100</v>
      </c>
      <c r="S103" s="79">
        <v>85</v>
      </c>
      <c r="T103" s="80">
        <v>70</v>
      </c>
      <c r="U103" s="69">
        <v>70</v>
      </c>
      <c r="V103" s="70">
        <v>70</v>
      </c>
      <c r="W103" s="754" t="s">
        <v>46</v>
      </c>
      <c r="X103" s="755" t="s">
        <v>46</v>
      </c>
      <c r="Y103" s="833" t="s">
        <v>47</v>
      </c>
      <c r="Z103" s="81" t="s">
        <v>46</v>
      </c>
      <c r="AA103" s="82" t="s">
        <v>46</v>
      </c>
      <c r="AB103" s="72"/>
      <c r="AC103" s="835"/>
      <c r="AD103" s="898" t="s">
        <v>551</v>
      </c>
      <c r="AE103" s="4"/>
    </row>
    <row r="104" spans="1:31">
      <c r="A104" s="1190"/>
      <c r="B104" s="4"/>
      <c r="C104" s="110">
        <f t="shared" si="3"/>
        <v>503.80799999999994</v>
      </c>
      <c r="D104" s="111">
        <f t="shared" si="3"/>
        <v>749.07</v>
      </c>
      <c r="E104" s="112">
        <f t="shared" si="3"/>
        <v>0</v>
      </c>
      <c r="F104" s="113">
        <f t="shared" si="3"/>
        <v>0</v>
      </c>
      <c r="G104" s="112">
        <f t="shared" si="3"/>
        <v>0</v>
      </c>
      <c r="H104" s="111">
        <f t="shared" si="2"/>
        <v>0</v>
      </c>
      <c r="I104" s="112">
        <f t="shared" si="2"/>
        <v>0</v>
      </c>
      <c r="J104" s="111">
        <f t="shared" si="2"/>
        <v>0</v>
      </c>
      <c r="K104" s="112">
        <f t="shared" si="2"/>
        <v>0</v>
      </c>
      <c r="L104" s="113">
        <f t="shared" si="2"/>
        <v>0</v>
      </c>
      <c r="M104" s="62" t="s">
        <v>151</v>
      </c>
      <c r="N104" s="1199"/>
      <c r="O104" s="248">
        <v>80</v>
      </c>
      <c r="P104" s="64">
        <v>100</v>
      </c>
      <c r="Q104" s="65">
        <v>100</v>
      </c>
      <c r="R104" s="66">
        <v>100</v>
      </c>
      <c r="S104" s="79">
        <v>85</v>
      </c>
      <c r="T104" s="80">
        <v>70</v>
      </c>
      <c r="U104" s="69">
        <v>70</v>
      </c>
      <c r="V104" s="70">
        <v>70</v>
      </c>
      <c r="W104" s="754" t="s">
        <v>46</v>
      </c>
      <c r="X104" s="755" t="s">
        <v>46</v>
      </c>
      <c r="Y104" s="833" t="s">
        <v>47</v>
      </c>
      <c r="Z104" s="834" t="s">
        <v>47</v>
      </c>
      <c r="AA104" s="832" t="s">
        <v>47</v>
      </c>
      <c r="AB104" s="72"/>
      <c r="AC104" s="835"/>
      <c r="AD104" s="899" t="s">
        <v>552</v>
      </c>
      <c r="AE104" s="4"/>
    </row>
    <row r="105" spans="1:31">
      <c r="A105" s="1190"/>
      <c r="B105" s="4"/>
      <c r="C105" s="110">
        <f t="shared" si="3"/>
        <v>503.80799999999994</v>
      </c>
      <c r="D105" s="111">
        <f t="shared" si="3"/>
        <v>749.07</v>
      </c>
      <c r="E105" s="112">
        <f t="shared" si="3"/>
        <v>0</v>
      </c>
      <c r="F105" s="113">
        <f t="shared" si="3"/>
        <v>0</v>
      </c>
      <c r="G105" s="112">
        <f t="shared" si="3"/>
        <v>0</v>
      </c>
      <c r="H105" s="111">
        <f t="shared" si="2"/>
        <v>0</v>
      </c>
      <c r="I105" s="112">
        <f t="shared" si="2"/>
        <v>0</v>
      </c>
      <c r="J105" s="111">
        <f t="shared" si="2"/>
        <v>0</v>
      </c>
      <c r="K105" s="112">
        <f t="shared" si="2"/>
        <v>0</v>
      </c>
      <c r="L105" s="113">
        <f t="shared" si="2"/>
        <v>0</v>
      </c>
      <c r="M105" s="62" t="s">
        <v>54</v>
      </c>
      <c r="N105" s="1199"/>
      <c r="O105" s="248">
        <v>80</v>
      </c>
      <c r="P105" s="64">
        <v>100</v>
      </c>
      <c r="Q105" s="65">
        <v>100</v>
      </c>
      <c r="R105" s="66">
        <v>100</v>
      </c>
      <c r="S105" s="67">
        <v>70</v>
      </c>
      <c r="T105" s="80">
        <v>70</v>
      </c>
      <c r="U105" s="69">
        <v>70</v>
      </c>
      <c r="V105" s="70">
        <v>70</v>
      </c>
      <c r="W105" s="754" t="s">
        <v>46</v>
      </c>
      <c r="X105" s="755" t="s">
        <v>46</v>
      </c>
      <c r="Y105" s="833" t="s">
        <v>47</v>
      </c>
      <c r="Z105" s="834" t="s">
        <v>47</v>
      </c>
      <c r="AA105" s="832" t="s">
        <v>47</v>
      </c>
      <c r="AB105" s="72"/>
      <c r="AC105" s="835"/>
      <c r="AD105" s="901" t="s">
        <v>554</v>
      </c>
      <c r="AE105" s="4"/>
    </row>
    <row r="106" spans="1:31">
      <c r="A106" s="1190"/>
      <c r="B106" s="4"/>
      <c r="C106" s="110">
        <f t="shared" si="3"/>
        <v>503.80799999999994</v>
      </c>
      <c r="D106" s="111">
        <f t="shared" si="3"/>
        <v>749.07</v>
      </c>
      <c r="E106" s="112">
        <f t="shared" si="3"/>
        <v>0</v>
      </c>
      <c r="F106" s="113">
        <f t="shared" si="3"/>
        <v>0</v>
      </c>
      <c r="G106" s="112">
        <f t="shared" si="3"/>
        <v>0</v>
      </c>
      <c r="H106" s="111">
        <f t="shared" si="2"/>
        <v>0</v>
      </c>
      <c r="I106" s="112">
        <f t="shared" si="2"/>
        <v>0</v>
      </c>
      <c r="J106" s="111">
        <f t="shared" si="2"/>
        <v>0</v>
      </c>
      <c r="K106" s="112">
        <f t="shared" si="2"/>
        <v>0</v>
      </c>
      <c r="L106" s="113">
        <f t="shared" si="2"/>
        <v>0</v>
      </c>
      <c r="M106" s="62" t="s">
        <v>154</v>
      </c>
      <c r="N106" s="1199"/>
      <c r="O106" s="248">
        <v>80</v>
      </c>
      <c r="P106" s="64">
        <v>100</v>
      </c>
      <c r="Q106" s="65">
        <v>100</v>
      </c>
      <c r="R106" s="66">
        <v>100</v>
      </c>
      <c r="S106" s="185">
        <v>15</v>
      </c>
      <c r="T106" s="122">
        <v>15</v>
      </c>
      <c r="U106" s="138">
        <v>15</v>
      </c>
      <c r="V106" s="129">
        <v>15</v>
      </c>
      <c r="W106" s="754" t="s">
        <v>46</v>
      </c>
      <c r="X106" s="139" t="s">
        <v>474</v>
      </c>
      <c r="Y106" s="833" t="s">
        <v>47</v>
      </c>
      <c r="Z106" s="834" t="s">
        <v>47</v>
      </c>
      <c r="AA106" s="82" t="s">
        <v>46</v>
      </c>
      <c r="AB106" s="72"/>
      <c r="AC106" s="835"/>
      <c r="AD106" s="885" t="s">
        <v>555</v>
      </c>
      <c r="AE106" s="4"/>
    </row>
    <row r="107" spans="1:31" s="56" customFormat="1">
      <c r="A107" s="1190"/>
      <c r="B107" s="4"/>
      <c r="C107" s="110">
        <f t="shared" si="3"/>
        <v>487.83359999999999</v>
      </c>
      <c r="D107" s="111">
        <f t="shared" si="3"/>
        <v>1087.9785000000002</v>
      </c>
      <c r="E107" s="112">
        <f t="shared" si="3"/>
        <v>0</v>
      </c>
      <c r="F107" s="113">
        <f t="shared" si="3"/>
        <v>0</v>
      </c>
      <c r="G107" s="112">
        <f t="shared" si="3"/>
        <v>0</v>
      </c>
      <c r="H107" s="111">
        <f>(IF(H$9-$O107&gt;0,H$9-$O107,0)*$P107/100+IF(H$10-$O107&gt;0,H$10-$O107,0)*$Q107/100+IF(H$11-$O107&gt;0,H$11-$O107,0)*$R107/100+H$12*$T107/100+H$13*$S107/100+H$14*$U107/100+H$15*$V107/100)*H$16/100*H$17/100</f>
        <v>0</v>
      </c>
      <c r="I107" s="112">
        <f t="shared" si="2"/>
        <v>0</v>
      </c>
      <c r="J107" s="111">
        <f t="shared" si="2"/>
        <v>0</v>
      </c>
      <c r="K107" s="112">
        <f t="shared" si="2"/>
        <v>0</v>
      </c>
      <c r="L107" s="113">
        <f t="shared" si="2"/>
        <v>0</v>
      </c>
      <c r="M107" s="62" t="s">
        <v>65</v>
      </c>
      <c r="N107" s="1199"/>
      <c r="O107" s="261">
        <v>93</v>
      </c>
      <c r="P107" s="64">
        <v>100</v>
      </c>
      <c r="Q107" s="120">
        <v>150</v>
      </c>
      <c r="R107" s="66">
        <v>100</v>
      </c>
      <c r="S107" s="67">
        <v>70</v>
      </c>
      <c r="T107" s="68">
        <v>85</v>
      </c>
      <c r="U107" s="69">
        <v>70</v>
      </c>
      <c r="V107" s="70">
        <v>70</v>
      </c>
      <c r="W107" s="754" t="s">
        <v>46</v>
      </c>
      <c r="X107" s="755" t="s">
        <v>46</v>
      </c>
      <c r="Y107" s="833" t="s">
        <v>47</v>
      </c>
      <c r="Z107" s="834" t="s">
        <v>47</v>
      </c>
      <c r="AA107" s="832" t="s">
        <v>47</v>
      </c>
      <c r="AB107" s="123" t="s">
        <v>543</v>
      </c>
      <c r="AD107" s="885" t="s">
        <v>556</v>
      </c>
      <c r="AE107" s="4"/>
    </row>
    <row r="108" spans="1:31" s="56" customFormat="1">
      <c r="A108" s="1190"/>
      <c r="B108" s="4"/>
      <c r="C108" s="110">
        <f t="shared" si="3"/>
        <v>503.80799999999994</v>
      </c>
      <c r="D108" s="111">
        <f t="shared" si="3"/>
        <v>749.07</v>
      </c>
      <c r="E108" s="112">
        <f t="shared" si="3"/>
        <v>0</v>
      </c>
      <c r="F108" s="113">
        <f t="shared" si="3"/>
        <v>0</v>
      </c>
      <c r="G108" s="112">
        <f t="shared" si="3"/>
        <v>0</v>
      </c>
      <c r="H108" s="111">
        <f t="shared" si="2"/>
        <v>0</v>
      </c>
      <c r="I108" s="112">
        <f t="shared" si="2"/>
        <v>0</v>
      </c>
      <c r="J108" s="111">
        <f t="shared" si="2"/>
        <v>0</v>
      </c>
      <c r="K108" s="112">
        <f t="shared" si="2"/>
        <v>0</v>
      </c>
      <c r="L108" s="113">
        <f t="shared" si="2"/>
        <v>0</v>
      </c>
      <c r="M108" s="62" t="s">
        <v>157</v>
      </c>
      <c r="N108" s="1199"/>
      <c r="O108" s="248">
        <v>80</v>
      </c>
      <c r="P108" s="64">
        <v>100</v>
      </c>
      <c r="Q108" s="65">
        <v>100</v>
      </c>
      <c r="R108" s="66">
        <v>100</v>
      </c>
      <c r="S108" s="185">
        <v>15</v>
      </c>
      <c r="T108" s="122">
        <v>15</v>
      </c>
      <c r="U108" s="138">
        <v>15</v>
      </c>
      <c r="V108" s="129">
        <v>15</v>
      </c>
      <c r="W108" s="754" t="s">
        <v>46</v>
      </c>
      <c r="X108" s="139" t="s">
        <v>474</v>
      </c>
      <c r="Y108" s="833" t="s">
        <v>47</v>
      </c>
      <c r="Z108" s="834" t="s">
        <v>47</v>
      </c>
      <c r="AA108" s="82" t="s">
        <v>46</v>
      </c>
      <c r="AB108" s="72"/>
      <c r="AD108" s="885" t="s">
        <v>566</v>
      </c>
      <c r="AE108" s="4"/>
    </row>
    <row r="109" spans="1:31">
      <c r="A109" s="1190"/>
      <c r="B109" s="4"/>
      <c r="C109" s="110">
        <f t="shared" si="3"/>
        <v>503.80799999999994</v>
      </c>
      <c r="D109" s="111">
        <f t="shared" si="3"/>
        <v>749.07</v>
      </c>
      <c r="E109" s="112">
        <f t="shared" si="3"/>
        <v>0</v>
      </c>
      <c r="F109" s="113">
        <f t="shared" si="3"/>
        <v>0</v>
      </c>
      <c r="G109" s="112">
        <f t="shared" si="3"/>
        <v>0</v>
      </c>
      <c r="H109" s="111">
        <f t="shared" si="2"/>
        <v>0</v>
      </c>
      <c r="I109" s="112">
        <f t="shared" si="2"/>
        <v>0</v>
      </c>
      <c r="J109" s="111">
        <f t="shared" si="2"/>
        <v>0</v>
      </c>
      <c r="K109" s="112">
        <f t="shared" si="2"/>
        <v>0</v>
      </c>
      <c r="L109" s="113">
        <f t="shared" si="2"/>
        <v>0</v>
      </c>
      <c r="M109" s="62" t="s">
        <v>159</v>
      </c>
      <c r="N109" s="1199"/>
      <c r="O109" s="248">
        <v>80</v>
      </c>
      <c r="P109" s="64">
        <v>100</v>
      </c>
      <c r="Q109" s="65">
        <v>100</v>
      </c>
      <c r="R109" s="66">
        <v>100</v>
      </c>
      <c r="S109" s="79">
        <v>85</v>
      </c>
      <c r="T109" s="80">
        <v>70</v>
      </c>
      <c r="U109" s="69">
        <v>70</v>
      </c>
      <c r="V109" s="70">
        <v>70</v>
      </c>
      <c r="W109" s="754" t="s">
        <v>46</v>
      </c>
      <c r="X109" s="755" t="s">
        <v>46</v>
      </c>
      <c r="Y109" s="833" t="s">
        <v>47</v>
      </c>
      <c r="Z109" s="834" t="s">
        <v>47</v>
      </c>
      <c r="AA109" s="832" t="s">
        <v>47</v>
      </c>
      <c r="AB109" s="72"/>
      <c r="AC109" s="835"/>
      <c r="AD109" s="885" t="s">
        <v>557</v>
      </c>
      <c r="AE109" s="4"/>
    </row>
    <row r="110" spans="1:31">
      <c r="A110" s="1190"/>
      <c r="B110" s="4"/>
      <c r="C110" s="143">
        <f t="shared" si="3"/>
        <v>680.14080000000001</v>
      </c>
      <c r="D110" s="144">
        <f t="shared" si="3"/>
        <v>749.07</v>
      </c>
      <c r="E110" s="145">
        <f t="shared" si="3"/>
        <v>0</v>
      </c>
      <c r="F110" s="146">
        <f t="shared" si="3"/>
        <v>0</v>
      </c>
      <c r="G110" s="145">
        <f t="shared" si="3"/>
        <v>0</v>
      </c>
      <c r="H110" s="144">
        <f t="shared" ref="H110:L160" si="4">(IF(H$9-$O110&gt;0,H$9-$O110,0)*$P110/100+IF(H$10-$O110&gt;0,H$10-$O110,0)*$Q110/100+IF(H$11-$O110&gt;0,H$11-$O110,0)*$R110/100+H$12*$T110/100+H$13*$S110/100+H$14*$U110/100+H$15*$V110/100)*H$16/100*H$17/100</f>
        <v>0</v>
      </c>
      <c r="I110" s="145">
        <f t="shared" si="4"/>
        <v>0</v>
      </c>
      <c r="J110" s="144">
        <f t="shared" si="4"/>
        <v>0</v>
      </c>
      <c r="K110" s="145">
        <f t="shared" si="4"/>
        <v>0</v>
      </c>
      <c r="L110" s="146">
        <f t="shared" si="4"/>
        <v>0</v>
      </c>
      <c r="M110" s="147" t="s">
        <v>161</v>
      </c>
      <c r="N110" s="1200"/>
      <c r="O110" s="262">
        <v>80</v>
      </c>
      <c r="P110" s="149">
        <v>100</v>
      </c>
      <c r="Q110" s="150">
        <v>100</v>
      </c>
      <c r="R110" s="198">
        <v>135</v>
      </c>
      <c r="S110" s="263">
        <v>85</v>
      </c>
      <c r="T110" s="228">
        <v>50</v>
      </c>
      <c r="U110" s="154">
        <v>70</v>
      </c>
      <c r="V110" s="200">
        <v>70</v>
      </c>
      <c r="W110" s="156" t="s">
        <v>46</v>
      </c>
      <c r="X110" s="264" t="s">
        <v>47</v>
      </c>
      <c r="Y110" s="158" t="s">
        <v>47</v>
      </c>
      <c r="Z110" s="159" t="s">
        <v>47</v>
      </c>
      <c r="AA110" s="160" t="s">
        <v>47</v>
      </c>
      <c r="AB110" s="161" t="s">
        <v>78</v>
      </c>
      <c r="AC110" s="835"/>
      <c r="AD110" s="885" t="s">
        <v>569</v>
      </c>
      <c r="AE110" s="4"/>
    </row>
    <row r="111" spans="1:31" ht="13.5" customHeight="1">
      <c r="A111" s="1190"/>
      <c r="B111" s="4"/>
      <c r="C111" s="162">
        <f t="shared" ref="C111:G161" si="5">(IF(C$9-$O111&gt;0,C$9-$O111,0)*$P111/100+IF(C$10-$O111&gt;0,C$10-$O111,0)*$Q111/100+IF(C$11-$O111&gt;0,C$11-$O111,0)*$R111/100+C$12*$T111/100+C$13*$S111/100+C$14*$U111/100+C$15*$V111/100)*C$16/100*C$17/100</f>
        <v>503.80799999999994</v>
      </c>
      <c r="D111" s="163">
        <f t="shared" si="5"/>
        <v>749.07</v>
      </c>
      <c r="E111" s="164">
        <f t="shared" si="5"/>
        <v>0</v>
      </c>
      <c r="F111" s="165">
        <f t="shared" si="5"/>
        <v>0</v>
      </c>
      <c r="G111" s="164">
        <f t="shared" si="5"/>
        <v>0</v>
      </c>
      <c r="H111" s="163">
        <f t="shared" si="4"/>
        <v>0</v>
      </c>
      <c r="I111" s="164">
        <f t="shared" si="4"/>
        <v>0</v>
      </c>
      <c r="J111" s="163">
        <f t="shared" si="4"/>
        <v>0</v>
      </c>
      <c r="K111" s="164">
        <f t="shared" si="4"/>
        <v>0</v>
      </c>
      <c r="L111" s="165">
        <f t="shared" si="4"/>
        <v>0</v>
      </c>
      <c r="M111" s="265" t="s">
        <v>135</v>
      </c>
      <c r="N111" s="1198" t="s">
        <v>163</v>
      </c>
      <c r="O111" s="266">
        <v>80</v>
      </c>
      <c r="P111" s="168">
        <v>100</v>
      </c>
      <c r="Q111" s="169">
        <v>100</v>
      </c>
      <c r="R111" s="170">
        <v>100</v>
      </c>
      <c r="S111" s="267">
        <v>60</v>
      </c>
      <c r="T111" s="231">
        <v>70</v>
      </c>
      <c r="U111" s="207">
        <v>85</v>
      </c>
      <c r="V111" s="174">
        <v>70</v>
      </c>
      <c r="W111" s="175" t="s">
        <v>46</v>
      </c>
      <c r="X111" s="176" t="s">
        <v>46</v>
      </c>
      <c r="Y111" s="177" t="s">
        <v>46</v>
      </c>
      <c r="Z111" s="209" t="s">
        <v>47</v>
      </c>
      <c r="AA111" s="233" t="s">
        <v>47</v>
      </c>
      <c r="AB111" s="180"/>
      <c r="AC111" s="835"/>
      <c r="AD111" s="885" t="s">
        <v>1011</v>
      </c>
      <c r="AE111" s="4"/>
    </row>
    <row r="112" spans="1:31">
      <c r="A112" s="1190"/>
      <c r="B112" s="4"/>
      <c r="C112" s="110">
        <f t="shared" si="5"/>
        <v>523.46879999999999</v>
      </c>
      <c r="D112" s="111">
        <f t="shared" si="5"/>
        <v>778.30200000000013</v>
      </c>
      <c r="E112" s="112">
        <f t="shared" si="5"/>
        <v>0</v>
      </c>
      <c r="F112" s="113">
        <f t="shared" si="5"/>
        <v>0</v>
      </c>
      <c r="G112" s="112">
        <f t="shared" si="5"/>
        <v>0</v>
      </c>
      <c r="H112" s="111">
        <f t="shared" si="4"/>
        <v>0</v>
      </c>
      <c r="I112" s="112">
        <f t="shared" si="4"/>
        <v>0</v>
      </c>
      <c r="J112" s="111">
        <f t="shared" si="4"/>
        <v>0</v>
      </c>
      <c r="K112" s="112">
        <f t="shared" si="4"/>
        <v>0</v>
      </c>
      <c r="L112" s="113">
        <f t="shared" si="4"/>
        <v>0</v>
      </c>
      <c r="M112" s="210" t="s">
        <v>164</v>
      </c>
      <c r="N112" s="1199"/>
      <c r="O112" s="125">
        <v>64</v>
      </c>
      <c r="P112" s="64">
        <v>100</v>
      </c>
      <c r="Q112" s="65">
        <v>100</v>
      </c>
      <c r="R112" s="66">
        <v>100</v>
      </c>
      <c r="S112" s="185">
        <v>60</v>
      </c>
      <c r="T112" s="80">
        <v>70</v>
      </c>
      <c r="U112" s="116">
        <v>85</v>
      </c>
      <c r="V112" s="70">
        <v>70</v>
      </c>
      <c r="W112" s="754" t="s">
        <v>46</v>
      </c>
      <c r="X112" s="755" t="s">
        <v>46</v>
      </c>
      <c r="Y112" s="71" t="s">
        <v>46</v>
      </c>
      <c r="Z112" s="834" t="s">
        <v>47</v>
      </c>
      <c r="AA112" s="832" t="s">
        <v>47</v>
      </c>
      <c r="AB112" s="72"/>
      <c r="AC112" s="835"/>
      <c r="AD112" s="835"/>
      <c r="AE112" s="4"/>
    </row>
    <row r="113" spans="1:31">
      <c r="A113" s="1190"/>
      <c r="B113" s="4"/>
      <c r="C113" s="110">
        <f t="shared" si="5"/>
        <v>651.93984</v>
      </c>
      <c r="D113" s="111">
        <f t="shared" si="5"/>
        <v>718.01100000000008</v>
      </c>
      <c r="E113" s="112">
        <f t="shared" si="5"/>
        <v>0</v>
      </c>
      <c r="F113" s="113">
        <f t="shared" si="5"/>
        <v>0</v>
      </c>
      <c r="G113" s="112">
        <f t="shared" si="5"/>
        <v>0</v>
      </c>
      <c r="H113" s="111">
        <f t="shared" si="4"/>
        <v>0</v>
      </c>
      <c r="I113" s="112">
        <f t="shared" si="4"/>
        <v>0</v>
      </c>
      <c r="J113" s="111">
        <f t="shared" si="4"/>
        <v>0</v>
      </c>
      <c r="K113" s="112">
        <f t="shared" si="4"/>
        <v>0</v>
      </c>
      <c r="L113" s="113">
        <f t="shared" si="4"/>
        <v>0</v>
      </c>
      <c r="M113" s="210" t="s">
        <v>166</v>
      </c>
      <c r="N113" s="1199"/>
      <c r="O113" s="268">
        <v>97</v>
      </c>
      <c r="P113" s="86">
        <v>70</v>
      </c>
      <c r="Q113" s="65">
        <v>100</v>
      </c>
      <c r="R113" s="88">
        <v>135</v>
      </c>
      <c r="S113" s="185">
        <v>55</v>
      </c>
      <c r="T113" s="68">
        <v>85</v>
      </c>
      <c r="U113" s="116">
        <v>100</v>
      </c>
      <c r="V113" s="70">
        <v>70</v>
      </c>
      <c r="W113" s="754" t="s">
        <v>46</v>
      </c>
      <c r="X113" s="755" t="s">
        <v>46</v>
      </c>
      <c r="Y113" s="71" t="s">
        <v>46</v>
      </c>
      <c r="Z113" s="834" t="s">
        <v>47</v>
      </c>
      <c r="AA113" s="832" t="s">
        <v>47</v>
      </c>
      <c r="AB113" s="72"/>
      <c r="AC113" s="835"/>
      <c r="AD113" s="835" t="s">
        <v>507</v>
      </c>
      <c r="AE113" s="4"/>
    </row>
    <row r="114" spans="1:31">
      <c r="A114" s="1190"/>
      <c r="B114" s="4"/>
      <c r="C114" s="110">
        <f t="shared" si="5"/>
        <v>503.80799999999994</v>
      </c>
      <c r="D114" s="111">
        <f t="shared" si="5"/>
        <v>749.07</v>
      </c>
      <c r="E114" s="112">
        <f t="shared" si="5"/>
        <v>0</v>
      </c>
      <c r="F114" s="113">
        <f t="shared" si="5"/>
        <v>0</v>
      </c>
      <c r="G114" s="112">
        <f t="shared" si="5"/>
        <v>0</v>
      </c>
      <c r="H114" s="111">
        <f t="shared" si="4"/>
        <v>0</v>
      </c>
      <c r="I114" s="112">
        <f t="shared" si="4"/>
        <v>0</v>
      </c>
      <c r="J114" s="111">
        <f t="shared" si="4"/>
        <v>0</v>
      </c>
      <c r="K114" s="112">
        <f t="shared" si="4"/>
        <v>0</v>
      </c>
      <c r="L114" s="113">
        <f t="shared" si="4"/>
        <v>0</v>
      </c>
      <c r="M114" s="210" t="s">
        <v>168</v>
      </c>
      <c r="N114" s="1199"/>
      <c r="O114" s="248">
        <v>80</v>
      </c>
      <c r="P114" s="64">
        <v>100</v>
      </c>
      <c r="Q114" s="65">
        <v>100</v>
      </c>
      <c r="R114" s="66">
        <v>100</v>
      </c>
      <c r="S114" s="185">
        <v>40</v>
      </c>
      <c r="T114" s="80">
        <v>70</v>
      </c>
      <c r="U114" s="116">
        <v>85</v>
      </c>
      <c r="V114" s="70">
        <v>70</v>
      </c>
      <c r="W114" s="754" t="s">
        <v>46</v>
      </c>
      <c r="X114" s="755" t="s">
        <v>46</v>
      </c>
      <c r="Y114" s="833" t="s">
        <v>47</v>
      </c>
      <c r="Z114" s="834" t="s">
        <v>47</v>
      </c>
      <c r="AA114" s="832" t="s">
        <v>47</v>
      </c>
      <c r="AB114" s="72"/>
      <c r="AC114" s="835"/>
      <c r="AD114" s="835" t="s">
        <v>1012</v>
      </c>
      <c r="AE114" s="4"/>
    </row>
    <row r="115" spans="1:31">
      <c r="A115" s="1190"/>
      <c r="B115" s="4"/>
      <c r="C115" s="110">
        <f t="shared" si="5"/>
        <v>503.80799999999994</v>
      </c>
      <c r="D115" s="111">
        <f t="shared" si="5"/>
        <v>749.07</v>
      </c>
      <c r="E115" s="112">
        <f t="shared" si="5"/>
        <v>0</v>
      </c>
      <c r="F115" s="113">
        <f t="shared" si="5"/>
        <v>0</v>
      </c>
      <c r="G115" s="112">
        <f t="shared" si="5"/>
        <v>0</v>
      </c>
      <c r="H115" s="111">
        <f t="shared" si="4"/>
        <v>0</v>
      </c>
      <c r="I115" s="112">
        <f t="shared" si="4"/>
        <v>0</v>
      </c>
      <c r="J115" s="111">
        <f t="shared" si="4"/>
        <v>0</v>
      </c>
      <c r="K115" s="112">
        <f t="shared" si="4"/>
        <v>0</v>
      </c>
      <c r="L115" s="113">
        <f t="shared" si="4"/>
        <v>0</v>
      </c>
      <c r="M115" s="62" t="s">
        <v>169</v>
      </c>
      <c r="N115" s="1199"/>
      <c r="O115" s="248">
        <v>80</v>
      </c>
      <c r="P115" s="64">
        <v>100</v>
      </c>
      <c r="Q115" s="65">
        <v>100</v>
      </c>
      <c r="R115" s="66">
        <v>100</v>
      </c>
      <c r="S115" s="67">
        <v>70</v>
      </c>
      <c r="T115" s="68">
        <v>90</v>
      </c>
      <c r="U115" s="69">
        <v>70</v>
      </c>
      <c r="V115" s="70">
        <v>70</v>
      </c>
      <c r="W115" s="754" t="s">
        <v>46</v>
      </c>
      <c r="X115" s="755" t="s">
        <v>46</v>
      </c>
      <c r="Y115" s="71" t="s">
        <v>46</v>
      </c>
      <c r="Z115" s="81" t="s">
        <v>46</v>
      </c>
      <c r="AA115" s="82" t="s">
        <v>46</v>
      </c>
      <c r="AB115" s="72"/>
      <c r="AC115" s="879"/>
      <c r="AD115" s="835"/>
      <c r="AE115" s="4"/>
    </row>
    <row r="116" spans="1:31">
      <c r="A116" s="1190"/>
      <c r="B116" s="4"/>
      <c r="C116" s="110">
        <f t="shared" si="5"/>
        <v>503.80799999999994</v>
      </c>
      <c r="D116" s="111">
        <f t="shared" si="5"/>
        <v>749.07</v>
      </c>
      <c r="E116" s="112">
        <f t="shared" si="5"/>
        <v>0</v>
      </c>
      <c r="F116" s="113">
        <f t="shared" si="5"/>
        <v>0</v>
      </c>
      <c r="G116" s="112">
        <f t="shared" si="5"/>
        <v>0</v>
      </c>
      <c r="H116" s="111">
        <f t="shared" si="4"/>
        <v>0</v>
      </c>
      <c r="I116" s="112">
        <f t="shared" si="4"/>
        <v>0</v>
      </c>
      <c r="J116" s="111">
        <f t="shared" si="4"/>
        <v>0</v>
      </c>
      <c r="K116" s="112">
        <f t="shared" si="4"/>
        <v>0</v>
      </c>
      <c r="L116" s="113">
        <f t="shared" si="4"/>
        <v>0</v>
      </c>
      <c r="M116" s="62" t="s">
        <v>171</v>
      </c>
      <c r="N116" s="1199"/>
      <c r="O116" s="248">
        <v>80</v>
      </c>
      <c r="P116" s="64">
        <v>100</v>
      </c>
      <c r="Q116" s="65">
        <v>100</v>
      </c>
      <c r="R116" s="66">
        <v>100</v>
      </c>
      <c r="S116" s="67">
        <v>70</v>
      </c>
      <c r="T116" s="68">
        <v>90</v>
      </c>
      <c r="U116" s="69">
        <v>70</v>
      </c>
      <c r="V116" s="70">
        <v>70</v>
      </c>
      <c r="W116" s="754" t="s">
        <v>46</v>
      </c>
      <c r="X116" s="755" t="s">
        <v>46</v>
      </c>
      <c r="Y116" s="71" t="s">
        <v>46</v>
      </c>
      <c r="Z116" s="81" t="s">
        <v>46</v>
      </c>
      <c r="AA116" s="82" t="s">
        <v>46</v>
      </c>
      <c r="AB116" s="72" t="s">
        <v>542</v>
      </c>
      <c r="AC116" s="879"/>
      <c r="AD116" s="1090" t="s">
        <v>170</v>
      </c>
      <c r="AE116" s="4"/>
    </row>
    <row r="117" spans="1:31">
      <c r="A117" s="1190"/>
      <c r="B117" s="4"/>
      <c r="C117" s="110">
        <f t="shared" si="5"/>
        <v>503.80799999999994</v>
      </c>
      <c r="D117" s="111">
        <f t="shared" si="5"/>
        <v>1123.605</v>
      </c>
      <c r="E117" s="112">
        <f t="shared" si="5"/>
        <v>0</v>
      </c>
      <c r="F117" s="113">
        <f t="shared" si="5"/>
        <v>0</v>
      </c>
      <c r="G117" s="112">
        <f t="shared" si="5"/>
        <v>0</v>
      </c>
      <c r="H117" s="111">
        <f t="shared" si="4"/>
        <v>0</v>
      </c>
      <c r="I117" s="112">
        <f t="shared" si="4"/>
        <v>0</v>
      </c>
      <c r="J117" s="111">
        <f t="shared" si="4"/>
        <v>0</v>
      </c>
      <c r="K117" s="112">
        <f t="shared" si="4"/>
        <v>0</v>
      </c>
      <c r="L117" s="113">
        <f t="shared" si="4"/>
        <v>0</v>
      </c>
      <c r="M117" s="62" t="s">
        <v>65</v>
      </c>
      <c r="N117" s="1199"/>
      <c r="O117" s="248">
        <v>80</v>
      </c>
      <c r="P117" s="64">
        <v>100</v>
      </c>
      <c r="Q117" s="120">
        <v>150</v>
      </c>
      <c r="R117" s="66">
        <v>100</v>
      </c>
      <c r="S117" s="67">
        <v>70</v>
      </c>
      <c r="T117" s="68">
        <v>85</v>
      </c>
      <c r="U117" s="69">
        <v>70</v>
      </c>
      <c r="V117" s="70">
        <v>70</v>
      </c>
      <c r="W117" s="754" t="s">
        <v>46</v>
      </c>
      <c r="X117" s="755" t="s">
        <v>46</v>
      </c>
      <c r="Y117" s="833" t="s">
        <v>47</v>
      </c>
      <c r="Z117" s="834" t="s">
        <v>47</v>
      </c>
      <c r="AA117" s="832" t="s">
        <v>47</v>
      </c>
      <c r="AB117" s="123" t="s">
        <v>543</v>
      </c>
      <c r="AC117" s="56"/>
      <c r="AD117" s="56" t="s">
        <v>172</v>
      </c>
      <c r="AE117" s="4"/>
    </row>
    <row r="118" spans="1:31">
      <c r="A118" s="1190"/>
      <c r="B118" s="4"/>
      <c r="C118" s="110">
        <f t="shared" si="5"/>
        <v>523.46879999999999</v>
      </c>
      <c r="D118" s="111">
        <f t="shared" si="5"/>
        <v>778.30200000000013</v>
      </c>
      <c r="E118" s="112">
        <f t="shared" si="5"/>
        <v>0</v>
      </c>
      <c r="F118" s="113">
        <f t="shared" si="5"/>
        <v>0</v>
      </c>
      <c r="G118" s="112">
        <f t="shared" si="5"/>
        <v>0</v>
      </c>
      <c r="H118" s="111">
        <f t="shared" si="4"/>
        <v>0</v>
      </c>
      <c r="I118" s="112">
        <f t="shared" si="4"/>
        <v>0</v>
      </c>
      <c r="J118" s="111">
        <f t="shared" si="4"/>
        <v>0</v>
      </c>
      <c r="K118" s="112">
        <f t="shared" si="4"/>
        <v>0</v>
      </c>
      <c r="L118" s="113">
        <f t="shared" si="4"/>
        <v>0</v>
      </c>
      <c r="M118" s="124" t="s">
        <v>174</v>
      </c>
      <c r="N118" s="1199"/>
      <c r="O118" s="125">
        <v>64</v>
      </c>
      <c r="P118" s="64">
        <v>100</v>
      </c>
      <c r="Q118" s="65">
        <v>100</v>
      </c>
      <c r="R118" s="66">
        <v>100</v>
      </c>
      <c r="S118" s="79">
        <v>90</v>
      </c>
      <c r="T118" s="80">
        <v>70</v>
      </c>
      <c r="U118" s="69">
        <v>70</v>
      </c>
      <c r="V118" s="70">
        <v>70</v>
      </c>
      <c r="W118" s="754" t="s">
        <v>46</v>
      </c>
      <c r="X118" s="139" t="s">
        <v>473</v>
      </c>
      <c r="Y118" s="71" t="s">
        <v>46</v>
      </c>
      <c r="Z118" s="834" t="s">
        <v>47</v>
      </c>
      <c r="AA118" s="832" t="s">
        <v>47</v>
      </c>
      <c r="AB118" s="127" t="s">
        <v>78</v>
      </c>
      <c r="AC118" s="56"/>
      <c r="AD118" s="56" t="s">
        <v>173</v>
      </c>
      <c r="AE118" s="4"/>
    </row>
    <row r="119" spans="1:31" s="56" customFormat="1">
      <c r="A119" s="1190"/>
      <c r="B119" s="4"/>
      <c r="C119" s="131">
        <f t="shared" si="5"/>
        <v>523.46879999999999</v>
      </c>
      <c r="D119" s="132">
        <f t="shared" si="5"/>
        <v>778.30200000000013</v>
      </c>
      <c r="E119" s="133">
        <f t="shared" si="5"/>
        <v>0</v>
      </c>
      <c r="F119" s="134">
        <f t="shared" si="5"/>
        <v>0</v>
      </c>
      <c r="G119" s="133">
        <f t="shared" si="5"/>
        <v>0</v>
      </c>
      <c r="H119" s="132">
        <f t="shared" si="4"/>
        <v>0</v>
      </c>
      <c r="I119" s="133">
        <f t="shared" si="4"/>
        <v>0</v>
      </c>
      <c r="J119" s="132">
        <f t="shared" si="4"/>
        <v>0</v>
      </c>
      <c r="K119" s="133">
        <f t="shared" si="4"/>
        <v>0</v>
      </c>
      <c r="L119" s="134">
        <f t="shared" si="4"/>
        <v>0</v>
      </c>
      <c r="M119" s="214" t="s">
        <v>164</v>
      </c>
      <c r="N119" s="1200"/>
      <c r="O119" s="269">
        <v>64</v>
      </c>
      <c r="P119" s="97">
        <v>100</v>
      </c>
      <c r="Q119" s="98">
        <v>100</v>
      </c>
      <c r="R119" s="99">
        <v>100</v>
      </c>
      <c r="S119" s="244">
        <v>90</v>
      </c>
      <c r="T119" s="101">
        <v>70</v>
      </c>
      <c r="U119" s="102">
        <v>70</v>
      </c>
      <c r="V119" s="103">
        <v>70</v>
      </c>
      <c r="W119" s="104" t="s">
        <v>46</v>
      </c>
      <c r="X119" s="105" t="s">
        <v>46</v>
      </c>
      <c r="Y119" s="225" t="s">
        <v>46</v>
      </c>
      <c r="Z119" s="107" t="s">
        <v>47</v>
      </c>
      <c r="AA119" s="108" t="s">
        <v>47</v>
      </c>
      <c r="AB119" s="109"/>
      <c r="AC119" s="879"/>
      <c r="AD119" s="56" t="s">
        <v>175</v>
      </c>
      <c r="AE119" s="4"/>
    </row>
    <row r="120" spans="1:31">
      <c r="A120" s="1190"/>
      <c r="B120" s="4"/>
      <c r="C120" s="143">
        <f t="shared" si="5"/>
        <v>519.78240000000005</v>
      </c>
      <c r="D120" s="144">
        <f t="shared" si="5"/>
        <v>772.82100000000003</v>
      </c>
      <c r="E120" s="145">
        <f t="shared" si="5"/>
        <v>0</v>
      </c>
      <c r="F120" s="146">
        <f t="shared" si="5"/>
        <v>0</v>
      </c>
      <c r="G120" s="145">
        <f t="shared" si="5"/>
        <v>0</v>
      </c>
      <c r="H120" s="144">
        <f t="shared" si="4"/>
        <v>0</v>
      </c>
      <c r="I120" s="145">
        <f t="shared" si="4"/>
        <v>0</v>
      </c>
      <c r="J120" s="144">
        <f t="shared" si="4"/>
        <v>0</v>
      </c>
      <c r="K120" s="145">
        <f t="shared" si="4"/>
        <v>0</v>
      </c>
      <c r="L120" s="146">
        <f t="shared" si="4"/>
        <v>0</v>
      </c>
      <c r="M120" s="195" t="s">
        <v>177</v>
      </c>
      <c r="N120" s="1198" t="s">
        <v>178</v>
      </c>
      <c r="O120" s="270">
        <v>67</v>
      </c>
      <c r="P120" s="149">
        <v>100</v>
      </c>
      <c r="Q120" s="150">
        <v>100</v>
      </c>
      <c r="R120" s="151">
        <v>100</v>
      </c>
      <c r="S120" s="263">
        <v>85</v>
      </c>
      <c r="T120" s="153">
        <v>70</v>
      </c>
      <c r="U120" s="154">
        <v>70</v>
      </c>
      <c r="V120" s="200">
        <v>70</v>
      </c>
      <c r="W120" s="156" t="s">
        <v>46</v>
      </c>
      <c r="X120" s="157" t="s">
        <v>46</v>
      </c>
      <c r="Y120" s="158" t="s">
        <v>47</v>
      </c>
      <c r="Z120" s="202" t="s">
        <v>46</v>
      </c>
      <c r="AA120" s="203" t="s">
        <v>46</v>
      </c>
      <c r="AB120" s="271" t="s">
        <v>179</v>
      </c>
      <c r="AC120" s="879"/>
      <c r="AD120" s="1090" t="s">
        <v>176</v>
      </c>
      <c r="AE120" s="4"/>
    </row>
    <row r="121" spans="1:31">
      <c r="A121" s="1190"/>
      <c r="B121" s="4"/>
      <c r="C121" s="273">
        <f t="shared" si="5"/>
        <v>447.28320000000002</v>
      </c>
      <c r="D121" s="274">
        <f t="shared" si="5"/>
        <v>665.02799999999991</v>
      </c>
      <c r="E121" s="275">
        <f t="shared" si="5"/>
        <v>0</v>
      </c>
      <c r="F121" s="276">
        <f t="shared" si="5"/>
        <v>0</v>
      </c>
      <c r="G121" s="275">
        <f t="shared" si="5"/>
        <v>0</v>
      </c>
      <c r="H121" s="274">
        <f t="shared" si="4"/>
        <v>0</v>
      </c>
      <c r="I121" s="275">
        <f t="shared" si="4"/>
        <v>0</v>
      </c>
      <c r="J121" s="274">
        <f t="shared" si="4"/>
        <v>0</v>
      </c>
      <c r="K121" s="275">
        <f t="shared" si="4"/>
        <v>0</v>
      </c>
      <c r="L121" s="276">
        <f t="shared" si="4"/>
        <v>0</v>
      </c>
      <c r="M121" s="277" t="s">
        <v>181</v>
      </c>
      <c r="N121" s="1199"/>
      <c r="O121" s="278">
        <v>126</v>
      </c>
      <c r="P121" s="279">
        <v>100</v>
      </c>
      <c r="Q121" s="280">
        <v>100</v>
      </c>
      <c r="R121" s="281">
        <v>100</v>
      </c>
      <c r="S121" s="282">
        <v>85</v>
      </c>
      <c r="T121" s="283">
        <v>30</v>
      </c>
      <c r="U121" s="284">
        <v>30</v>
      </c>
      <c r="V121" s="285">
        <v>30</v>
      </c>
      <c r="W121" s="286" t="s">
        <v>46</v>
      </c>
      <c r="X121" s="287" t="s">
        <v>475</v>
      </c>
      <c r="Y121" s="288" t="s">
        <v>46</v>
      </c>
      <c r="Z121" s="289" t="s">
        <v>46</v>
      </c>
      <c r="AA121" s="290" t="s">
        <v>46</v>
      </c>
      <c r="AB121" s="291"/>
      <c r="AC121" s="879"/>
      <c r="AD121" s="272" t="s">
        <v>180</v>
      </c>
      <c r="AE121" s="4"/>
    </row>
    <row r="122" spans="1:31">
      <c r="A122" s="1190"/>
      <c r="B122" s="4"/>
      <c r="C122" s="110">
        <f t="shared" si="5"/>
        <v>519.78240000000005</v>
      </c>
      <c r="D122" s="111">
        <f t="shared" si="5"/>
        <v>772.82100000000003</v>
      </c>
      <c r="E122" s="112">
        <f t="shared" si="5"/>
        <v>0</v>
      </c>
      <c r="F122" s="113">
        <f t="shared" si="5"/>
        <v>0</v>
      </c>
      <c r="G122" s="112">
        <f t="shared" si="5"/>
        <v>0</v>
      </c>
      <c r="H122" s="111">
        <f t="shared" si="4"/>
        <v>0</v>
      </c>
      <c r="I122" s="112">
        <f t="shared" si="4"/>
        <v>0</v>
      </c>
      <c r="J122" s="111">
        <f t="shared" si="4"/>
        <v>0</v>
      </c>
      <c r="K122" s="112">
        <f t="shared" si="4"/>
        <v>0</v>
      </c>
      <c r="L122" s="113">
        <f t="shared" si="4"/>
        <v>0</v>
      </c>
      <c r="M122" s="62" t="s">
        <v>183</v>
      </c>
      <c r="N122" s="1199"/>
      <c r="O122" s="293">
        <v>67</v>
      </c>
      <c r="P122" s="64">
        <v>100</v>
      </c>
      <c r="Q122" s="65">
        <v>100</v>
      </c>
      <c r="R122" s="66">
        <v>100</v>
      </c>
      <c r="S122" s="67">
        <v>70</v>
      </c>
      <c r="T122" s="68">
        <v>90</v>
      </c>
      <c r="U122" s="69">
        <v>70</v>
      </c>
      <c r="V122" s="70">
        <v>70</v>
      </c>
      <c r="W122" s="754" t="s">
        <v>46</v>
      </c>
      <c r="X122" s="755" t="s">
        <v>46</v>
      </c>
      <c r="Y122" s="71" t="s">
        <v>46</v>
      </c>
      <c r="Z122" s="81" t="s">
        <v>46</v>
      </c>
      <c r="AA122" s="82" t="s">
        <v>46</v>
      </c>
      <c r="AB122" s="72"/>
      <c r="AC122" s="879"/>
      <c r="AD122" s="292" t="s">
        <v>182</v>
      </c>
      <c r="AE122" s="4"/>
    </row>
    <row r="123" spans="1:31" ht="27">
      <c r="A123" s="1190"/>
      <c r="B123" s="4"/>
      <c r="C123" s="110">
        <f t="shared" si="5"/>
        <v>498.89279999999997</v>
      </c>
      <c r="D123" s="111">
        <f t="shared" si="5"/>
        <v>741.76200000000017</v>
      </c>
      <c r="E123" s="112">
        <f t="shared" si="5"/>
        <v>0</v>
      </c>
      <c r="F123" s="113">
        <f t="shared" si="5"/>
        <v>0</v>
      </c>
      <c r="G123" s="112">
        <f t="shared" si="5"/>
        <v>0</v>
      </c>
      <c r="H123" s="111">
        <f t="shared" si="4"/>
        <v>0</v>
      </c>
      <c r="I123" s="112">
        <f t="shared" si="4"/>
        <v>0</v>
      </c>
      <c r="J123" s="111">
        <f t="shared" si="4"/>
        <v>0</v>
      </c>
      <c r="K123" s="112">
        <f t="shared" si="4"/>
        <v>0</v>
      </c>
      <c r="L123" s="113">
        <f t="shared" si="4"/>
        <v>0</v>
      </c>
      <c r="M123" s="829" t="s">
        <v>184</v>
      </c>
      <c r="N123" s="1199"/>
      <c r="O123" s="294">
        <v>84</v>
      </c>
      <c r="P123" s="64">
        <v>100</v>
      </c>
      <c r="Q123" s="65">
        <v>100</v>
      </c>
      <c r="R123" s="66">
        <v>100</v>
      </c>
      <c r="S123" s="79">
        <v>85</v>
      </c>
      <c r="T123" s="80">
        <v>70</v>
      </c>
      <c r="U123" s="69">
        <v>70</v>
      </c>
      <c r="V123" s="70">
        <v>70</v>
      </c>
      <c r="W123" s="754" t="s">
        <v>46</v>
      </c>
      <c r="X123" s="139" t="s">
        <v>47</v>
      </c>
      <c r="Y123" s="833" t="s">
        <v>47</v>
      </c>
      <c r="Z123" s="834" t="s">
        <v>47</v>
      </c>
      <c r="AA123" s="832" t="s">
        <v>47</v>
      </c>
      <c r="AB123" s="235" t="s">
        <v>78</v>
      </c>
      <c r="AC123" s="879"/>
      <c r="AD123" s="835" t="s">
        <v>476</v>
      </c>
      <c r="AE123" s="4"/>
    </row>
    <row r="124" spans="1:31" ht="13.5" customHeight="1" thickBot="1">
      <c r="A124" s="1190"/>
      <c r="B124" s="4"/>
      <c r="C124" s="110">
        <f t="shared" si="5"/>
        <v>519.78240000000005</v>
      </c>
      <c r="D124" s="111">
        <f t="shared" si="5"/>
        <v>772.82100000000003</v>
      </c>
      <c r="E124" s="112">
        <f t="shared" si="5"/>
        <v>0</v>
      </c>
      <c r="F124" s="113">
        <f t="shared" si="5"/>
        <v>0</v>
      </c>
      <c r="G124" s="112">
        <f t="shared" si="5"/>
        <v>0</v>
      </c>
      <c r="H124" s="111">
        <f t="shared" si="4"/>
        <v>0</v>
      </c>
      <c r="I124" s="112">
        <f t="shared" si="4"/>
        <v>0</v>
      </c>
      <c r="J124" s="111">
        <f t="shared" si="4"/>
        <v>0</v>
      </c>
      <c r="K124" s="112">
        <f t="shared" si="4"/>
        <v>0</v>
      </c>
      <c r="L124" s="113">
        <f t="shared" si="4"/>
        <v>0</v>
      </c>
      <c r="M124" s="62" t="s">
        <v>185</v>
      </c>
      <c r="N124" s="1199"/>
      <c r="O124" s="293">
        <v>67</v>
      </c>
      <c r="P124" s="64">
        <v>100</v>
      </c>
      <c r="Q124" s="65">
        <v>100</v>
      </c>
      <c r="R124" s="66">
        <v>100</v>
      </c>
      <c r="S124" s="79">
        <v>85</v>
      </c>
      <c r="T124" s="80">
        <v>70</v>
      </c>
      <c r="U124" s="69">
        <v>70</v>
      </c>
      <c r="V124" s="70">
        <v>70</v>
      </c>
      <c r="W124" s="754" t="s">
        <v>46</v>
      </c>
      <c r="X124" s="755" t="s">
        <v>46</v>
      </c>
      <c r="Y124" s="833" t="s">
        <v>47</v>
      </c>
      <c r="Z124" s="81" t="s">
        <v>46</v>
      </c>
      <c r="AA124" s="82" t="s">
        <v>46</v>
      </c>
      <c r="AB124" s="72"/>
      <c r="AC124" s="879"/>
      <c r="AD124" s="835" t="s">
        <v>477</v>
      </c>
      <c r="AE124" s="4"/>
    </row>
    <row r="125" spans="1:31" ht="14.25" customHeight="1">
      <c r="A125" s="1190"/>
      <c r="B125" s="4"/>
      <c r="C125" s="110">
        <f t="shared" si="5"/>
        <v>701.70623999999998</v>
      </c>
      <c r="D125" s="111">
        <f t="shared" si="5"/>
        <v>772.82100000000003</v>
      </c>
      <c r="E125" s="112">
        <f t="shared" si="5"/>
        <v>0</v>
      </c>
      <c r="F125" s="113">
        <f t="shared" si="5"/>
        <v>0</v>
      </c>
      <c r="G125" s="112">
        <f t="shared" si="5"/>
        <v>0</v>
      </c>
      <c r="H125" s="111">
        <f t="shared" si="4"/>
        <v>0</v>
      </c>
      <c r="I125" s="112">
        <f t="shared" si="4"/>
        <v>0</v>
      </c>
      <c r="J125" s="111">
        <f t="shared" si="4"/>
        <v>0</v>
      </c>
      <c r="K125" s="112">
        <f t="shared" si="4"/>
        <v>0</v>
      </c>
      <c r="L125" s="113">
        <f t="shared" si="4"/>
        <v>0</v>
      </c>
      <c r="M125" s="62" t="s">
        <v>186</v>
      </c>
      <c r="N125" s="1199"/>
      <c r="O125" s="293">
        <v>67</v>
      </c>
      <c r="P125" s="213">
        <v>135</v>
      </c>
      <c r="Q125" s="65">
        <v>100</v>
      </c>
      <c r="R125" s="88">
        <v>135</v>
      </c>
      <c r="S125" s="67">
        <v>70</v>
      </c>
      <c r="T125" s="122">
        <v>50</v>
      </c>
      <c r="U125" s="138">
        <v>50</v>
      </c>
      <c r="V125" s="70">
        <v>70</v>
      </c>
      <c r="W125" s="754" t="s">
        <v>46</v>
      </c>
      <c r="X125" s="755" t="s">
        <v>46</v>
      </c>
      <c r="Y125" s="71" t="s">
        <v>46</v>
      </c>
      <c r="Z125" s="834" t="s">
        <v>47</v>
      </c>
      <c r="AA125" s="832" t="s">
        <v>47</v>
      </c>
      <c r="AB125" s="72" t="s">
        <v>187</v>
      </c>
      <c r="AC125" s="879"/>
      <c r="AD125" s="756" t="s">
        <v>514</v>
      </c>
      <c r="AE125" s="4"/>
    </row>
    <row r="126" spans="1:31">
      <c r="A126" s="1190"/>
      <c r="B126" s="4"/>
      <c r="C126" s="110">
        <f t="shared" si="5"/>
        <v>519.78240000000005</v>
      </c>
      <c r="D126" s="111">
        <f t="shared" si="5"/>
        <v>772.82100000000003</v>
      </c>
      <c r="E126" s="112">
        <f t="shared" si="5"/>
        <v>0</v>
      </c>
      <c r="F126" s="113">
        <f t="shared" si="5"/>
        <v>0</v>
      </c>
      <c r="G126" s="112">
        <f t="shared" si="5"/>
        <v>0</v>
      </c>
      <c r="H126" s="111">
        <f t="shared" si="4"/>
        <v>0</v>
      </c>
      <c r="I126" s="112">
        <f t="shared" si="4"/>
        <v>0</v>
      </c>
      <c r="J126" s="111">
        <f t="shared" si="4"/>
        <v>0</v>
      </c>
      <c r="K126" s="112">
        <f t="shared" si="4"/>
        <v>0</v>
      </c>
      <c r="L126" s="113">
        <f t="shared" si="4"/>
        <v>0</v>
      </c>
      <c r="M126" s="124" t="s">
        <v>188</v>
      </c>
      <c r="N126" s="1199"/>
      <c r="O126" s="293">
        <v>67</v>
      </c>
      <c r="P126" s="64">
        <v>100</v>
      </c>
      <c r="Q126" s="65">
        <v>100</v>
      </c>
      <c r="R126" s="66">
        <v>100</v>
      </c>
      <c r="S126" s="67">
        <v>70</v>
      </c>
      <c r="T126" s="122">
        <v>50</v>
      </c>
      <c r="U126" s="116">
        <v>90</v>
      </c>
      <c r="V126" s="129">
        <v>50</v>
      </c>
      <c r="W126" s="754" t="s">
        <v>46</v>
      </c>
      <c r="X126" s="755" t="s">
        <v>46</v>
      </c>
      <c r="Y126" s="833" t="s">
        <v>47</v>
      </c>
      <c r="Z126" s="834" t="s">
        <v>47</v>
      </c>
      <c r="AA126" s="832" t="s">
        <v>47</v>
      </c>
      <c r="AB126" s="72"/>
      <c r="AC126" s="879"/>
      <c r="AD126" s="759" t="s">
        <v>515</v>
      </c>
      <c r="AE126" s="4"/>
    </row>
    <row r="127" spans="1:31">
      <c r="A127" s="1190"/>
      <c r="B127" s="4"/>
      <c r="C127" s="110">
        <f t="shared" si="5"/>
        <v>701.70623999999998</v>
      </c>
      <c r="D127" s="111">
        <f t="shared" si="5"/>
        <v>772.82100000000003</v>
      </c>
      <c r="E127" s="112">
        <f t="shared" si="5"/>
        <v>0</v>
      </c>
      <c r="F127" s="113">
        <f t="shared" si="5"/>
        <v>0</v>
      </c>
      <c r="G127" s="112">
        <f t="shared" si="5"/>
        <v>0</v>
      </c>
      <c r="H127" s="111">
        <f t="shared" si="4"/>
        <v>0</v>
      </c>
      <c r="I127" s="112">
        <f t="shared" si="4"/>
        <v>0</v>
      </c>
      <c r="J127" s="111">
        <f t="shared" si="4"/>
        <v>0</v>
      </c>
      <c r="K127" s="112">
        <f t="shared" si="4"/>
        <v>0</v>
      </c>
      <c r="L127" s="113">
        <f t="shared" si="4"/>
        <v>0</v>
      </c>
      <c r="M127" s="124" t="s">
        <v>189</v>
      </c>
      <c r="N127" s="1199"/>
      <c r="O127" s="293">
        <v>67</v>
      </c>
      <c r="P127" s="213">
        <v>135</v>
      </c>
      <c r="Q127" s="65">
        <v>100</v>
      </c>
      <c r="R127" s="88">
        <v>135</v>
      </c>
      <c r="S127" s="67">
        <v>70</v>
      </c>
      <c r="T127" s="122">
        <v>50</v>
      </c>
      <c r="U127" s="138">
        <v>50</v>
      </c>
      <c r="V127" s="70">
        <v>70</v>
      </c>
      <c r="W127" s="754" t="s">
        <v>46</v>
      </c>
      <c r="X127" s="755" t="s">
        <v>46</v>
      </c>
      <c r="Y127" s="71" t="s">
        <v>46</v>
      </c>
      <c r="Z127" s="834" t="s">
        <v>47</v>
      </c>
      <c r="AA127" s="832" t="s">
        <v>47</v>
      </c>
      <c r="AB127" s="72" t="s">
        <v>187</v>
      </c>
      <c r="AC127" s="879"/>
      <c r="AD127" s="757" t="s">
        <v>478</v>
      </c>
      <c r="AE127" s="4"/>
    </row>
    <row r="128" spans="1:31">
      <c r="A128" s="1190"/>
      <c r="B128" s="4"/>
      <c r="C128" s="110">
        <f t="shared" si="5"/>
        <v>673.50527999999986</v>
      </c>
      <c r="D128" s="111">
        <f t="shared" si="5"/>
        <v>741.76200000000017</v>
      </c>
      <c r="E128" s="112">
        <f t="shared" si="5"/>
        <v>0</v>
      </c>
      <c r="F128" s="113">
        <f t="shared" si="5"/>
        <v>0</v>
      </c>
      <c r="G128" s="112">
        <f t="shared" si="5"/>
        <v>0</v>
      </c>
      <c r="H128" s="111">
        <f t="shared" si="4"/>
        <v>0</v>
      </c>
      <c r="I128" s="112">
        <f t="shared" si="4"/>
        <v>0</v>
      </c>
      <c r="J128" s="111">
        <f t="shared" si="4"/>
        <v>0</v>
      </c>
      <c r="K128" s="112">
        <f t="shared" si="4"/>
        <v>0</v>
      </c>
      <c r="L128" s="113">
        <f t="shared" si="4"/>
        <v>0</v>
      </c>
      <c r="M128" s="124" t="s">
        <v>101</v>
      </c>
      <c r="N128" s="1199"/>
      <c r="O128" s="294">
        <v>84</v>
      </c>
      <c r="P128" s="213">
        <v>135</v>
      </c>
      <c r="Q128" s="65">
        <v>100</v>
      </c>
      <c r="R128" s="88">
        <v>135</v>
      </c>
      <c r="S128" s="67">
        <v>70</v>
      </c>
      <c r="T128" s="68">
        <v>90</v>
      </c>
      <c r="U128" s="69">
        <v>70</v>
      </c>
      <c r="V128" s="70">
        <v>70</v>
      </c>
      <c r="W128" s="754" t="s">
        <v>46</v>
      </c>
      <c r="X128" s="755" t="s">
        <v>46</v>
      </c>
      <c r="Y128" s="71" t="s">
        <v>46</v>
      </c>
      <c r="Z128" s="81" t="s">
        <v>46</v>
      </c>
      <c r="AA128" s="82" t="s">
        <v>46</v>
      </c>
      <c r="AB128" s="72"/>
      <c r="AC128" s="879"/>
      <c r="AD128" s="757" t="s">
        <v>479</v>
      </c>
      <c r="AE128" s="4"/>
    </row>
    <row r="129" spans="1:31" s="56" customFormat="1">
      <c r="A129" s="1190"/>
      <c r="B129" s="4"/>
      <c r="C129" s="110">
        <f t="shared" si="5"/>
        <v>519.78240000000005</v>
      </c>
      <c r="D129" s="111">
        <f t="shared" si="5"/>
        <v>772.82100000000003</v>
      </c>
      <c r="E129" s="112">
        <f t="shared" si="5"/>
        <v>0</v>
      </c>
      <c r="F129" s="113">
        <f t="shared" si="5"/>
        <v>0</v>
      </c>
      <c r="G129" s="112">
        <f t="shared" si="5"/>
        <v>0</v>
      </c>
      <c r="H129" s="111">
        <f t="shared" si="4"/>
        <v>0</v>
      </c>
      <c r="I129" s="112">
        <f t="shared" si="4"/>
        <v>0</v>
      </c>
      <c r="J129" s="111">
        <f t="shared" si="4"/>
        <v>0</v>
      </c>
      <c r="K129" s="112">
        <f t="shared" si="4"/>
        <v>0</v>
      </c>
      <c r="L129" s="113">
        <f t="shared" si="4"/>
        <v>0</v>
      </c>
      <c r="M129" s="124" t="s">
        <v>190</v>
      </c>
      <c r="N129" s="1199"/>
      <c r="O129" s="293">
        <v>67</v>
      </c>
      <c r="P129" s="64">
        <v>100</v>
      </c>
      <c r="Q129" s="65">
        <v>100</v>
      </c>
      <c r="R129" s="66">
        <v>100</v>
      </c>
      <c r="S129" s="67">
        <v>70</v>
      </c>
      <c r="T129" s="68">
        <v>90</v>
      </c>
      <c r="U129" s="69">
        <v>70</v>
      </c>
      <c r="V129" s="70">
        <v>70</v>
      </c>
      <c r="W129" s="754" t="s">
        <v>46</v>
      </c>
      <c r="X129" s="755" t="s">
        <v>46</v>
      </c>
      <c r="Y129" s="71" t="s">
        <v>46</v>
      </c>
      <c r="Z129" s="81" t="s">
        <v>46</v>
      </c>
      <c r="AA129" s="82" t="s">
        <v>46</v>
      </c>
      <c r="AB129" s="72"/>
      <c r="AD129" s="757" t="s">
        <v>480</v>
      </c>
      <c r="AE129" s="4"/>
    </row>
    <row r="130" spans="1:31">
      <c r="A130" s="1190"/>
      <c r="B130" s="4"/>
      <c r="C130" s="110">
        <f t="shared" si="5"/>
        <v>498.89279999999997</v>
      </c>
      <c r="D130" s="111">
        <f t="shared" si="5"/>
        <v>1112.6429999999998</v>
      </c>
      <c r="E130" s="112">
        <f t="shared" si="5"/>
        <v>0</v>
      </c>
      <c r="F130" s="113">
        <f t="shared" si="5"/>
        <v>0</v>
      </c>
      <c r="G130" s="112">
        <f t="shared" si="5"/>
        <v>0</v>
      </c>
      <c r="H130" s="111">
        <f t="shared" si="4"/>
        <v>0</v>
      </c>
      <c r="I130" s="112">
        <f t="shared" si="4"/>
        <v>0</v>
      </c>
      <c r="J130" s="111">
        <f t="shared" si="4"/>
        <v>0</v>
      </c>
      <c r="K130" s="112">
        <f t="shared" si="4"/>
        <v>0</v>
      </c>
      <c r="L130" s="113">
        <f t="shared" si="4"/>
        <v>0</v>
      </c>
      <c r="M130" s="62" t="s">
        <v>65</v>
      </c>
      <c r="N130" s="1199"/>
      <c r="O130" s="294">
        <v>84</v>
      </c>
      <c r="P130" s="64">
        <v>100</v>
      </c>
      <c r="Q130" s="120">
        <v>150</v>
      </c>
      <c r="R130" s="66">
        <v>100</v>
      </c>
      <c r="S130" s="67">
        <v>70</v>
      </c>
      <c r="T130" s="68">
        <v>85</v>
      </c>
      <c r="U130" s="69">
        <v>70</v>
      </c>
      <c r="V130" s="70">
        <v>70</v>
      </c>
      <c r="W130" s="754" t="s">
        <v>46</v>
      </c>
      <c r="X130" s="755" t="s">
        <v>46</v>
      </c>
      <c r="Y130" s="833" t="s">
        <v>47</v>
      </c>
      <c r="Z130" s="834" t="s">
        <v>47</v>
      </c>
      <c r="AA130" s="832" t="s">
        <v>47</v>
      </c>
      <c r="AB130" s="123" t="s">
        <v>543</v>
      </c>
      <c r="AC130" s="879"/>
      <c r="AD130" s="758" t="s">
        <v>481</v>
      </c>
      <c r="AE130" s="4"/>
    </row>
    <row r="131" spans="1:31">
      <c r="A131" s="1190"/>
      <c r="B131" s="4"/>
      <c r="C131" s="110">
        <f t="shared" si="5"/>
        <v>519.78240000000005</v>
      </c>
      <c r="D131" s="111">
        <f t="shared" si="5"/>
        <v>772.82100000000003</v>
      </c>
      <c r="E131" s="112">
        <f t="shared" si="5"/>
        <v>0</v>
      </c>
      <c r="F131" s="113">
        <f t="shared" si="5"/>
        <v>0</v>
      </c>
      <c r="G131" s="112">
        <f t="shared" si="5"/>
        <v>0</v>
      </c>
      <c r="H131" s="111">
        <f t="shared" si="4"/>
        <v>0</v>
      </c>
      <c r="I131" s="112">
        <f t="shared" si="4"/>
        <v>0</v>
      </c>
      <c r="J131" s="111">
        <f t="shared" si="4"/>
        <v>0</v>
      </c>
      <c r="K131" s="112">
        <f t="shared" si="4"/>
        <v>0</v>
      </c>
      <c r="L131" s="113">
        <f t="shared" si="4"/>
        <v>0</v>
      </c>
      <c r="M131" s="62" t="s">
        <v>191</v>
      </c>
      <c r="N131" s="1199"/>
      <c r="O131" s="293">
        <v>67</v>
      </c>
      <c r="P131" s="64">
        <v>100</v>
      </c>
      <c r="Q131" s="65">
        <v>100</v>
      </c>
      <c r="R131" s="66">
        <v>100</v>
      </c>
      <c r="S131" s="67">
        <v>70</v>
      </c>
      <c r="T131" s="122">
        <v>50</v>
      </c>
      <c r="U131" s="69">
        <v>70</v>
      </c>
      <c r="V131" s="70">
        <v>70</v>
      </c>
      <c r="W131" s="754" t="s">
        <v>46</v>
      </c>
      <c r="X131" s="755" t="s">
        <v>46</v>
      </c>
      <c r="Y131" s="71" t="s">
        <v>46</v>
      </c>
      <c r="Z131" s="834" t="s">
        <v>47</v>
      </c>
      <c r="AA131" s="832" t="s">
        <v>47</v>
      </c>
      <c r="AB131" s="72"/>
      <c r="AC131" s="879"/>
      <c r="AD131" s="757" t="s">
        <v>482</v>
      </c>
      <c r="AE131" s="4"/>
    </row>
    <row r="132" spans="1:31">
      <c r="A132" s="1190"/>
      <c r="B132" s="4"/>
      <c r="C132" s="110">
        <f t="shared" si="5"/>
        <v>519.78240000000005</v>
      </c>
      <c r="D132" s="111">
        <f t="shared" si="5"/>
        <v>772.82100000000003</v>
      </c>
      <c r="E132" s="112">
        <f t="shared" si="5"/>
        <v>0</v>
      </c>
      <c r="F132" s="113">
        <f t="shared" si="5"/>
        <v>0</v>
      </c>
      <c r="G132" s="112">
        <f t="shared" si="5"/>
        <v>0</v>
      </c>
      <c r="H132" s="111">
        <f t="shared" si="4"/>
        <v>0</v>
      </c>
      <c r="I132" s="112">
        <f t="shared" si="4"/>
        <v>0</v>
      </c>
      <c r="J132" s="111">
        <f t="shared" si="4"/>
        <v>0</v>
      </c>
      <c r="K132" s="112">
        <f t="shared" si="4"/>
        <v>0</v>
      </c>
      <c r="L132" s="113">
        <f t="shared" si="4"/>
        <v>0</v>
      </c>
      <c r="M132" s="62" t="s">
        <v>192</v>
      </c>
      <c r="N132" s="1199"/>
      <c r="O132" s="293">
        <v>67</v>
      </c>
      <c r="P132" s="64">
        <v>100</v>
      </c>
      <c r="Q132" s="65">
        <v>100</v>
      </c>
      <c r="R132" s="66">
        <v>100</v>
      </c>
      <c r="S132" s="79">
        <v>85</v>
      </c>
      <c r="T132" s="80">
        <v>70</v>
      </c>
      <c r="U132" s="69">
        <v>70</v>
      </c>
      <c r="V132" s="70">
        <v>70</v>
      </c>
      <c r="W132" s="754" t="s">
        <v>46</v>
      </c>
      <c r="X132" s="755" t="s">
        <v>46</v>
      </c>
      <c r="Y132" s="833" t="s">
        <v>47</v>
      </c>
      <c r="Z132" s="81" t="s">
        <v>46</v>
      </c>
      <c r="AA132" s="82" t="s">
        <v>46</v>
      </c>
      <c r="AB132" s="72"/>
      <c r="AC132" s="879"/>
      <c r="AD132" s="759" t="s">
        <v>483</v>
      </c>
      <c r="AE132" s="4"/>
    </row>
    <row r="133" spans="1:31">
      <c r="A133" s="1190"/>
      <c r="B133" s="4"/>
      <c r="C133" s="110">
        <f t="shared" si="5"/>
        <v>498.89279999999997</v>
      </c>
      <c r="D133" s="111">
        <f t="shared" si="5"/>
        <v>741.76200000000017</v>
      </c>
      <c r="E133" s="112">
        <f t="shared" si="5"/>
        <v>0</v>
      </c>
      <c r="F133" s="113">
        <f t="shared" si="5"/>
        <v>0</v>
      </c>
      <c r="G133" s="112">
        <f t="shared" si="5"/>
        <v>0</v>
      </c>
      <c r="H133" s="111">
        <f t="shared" si="4"/>
        <v>0</v>
      </c>
      <c r="I133" s="112">
        <f t="shared" si="4"/>
        <v>0</v>
      </c>
      <c r="J133" s="111">
        <f t="shared" si="4"/>
        <v>0</v>
      </c>
      <c r="K133" s="112">
        <f t="shared" si="4"/>
        <v>0</v>
      </c>
      <c r="L133" s="113">
        <f t="shared" si="4"/>
        <v>0</v>
      </c>
      <c r="M133" s="62" t="s">
        <v>151</v>
      </c>
      <c r="N133" s="1199"/>
      <c r="O133" s="294">
        <v>84</v>
      </c>
      <c r="P133" s="64">
        <v>100</v>
      </c>
      <c r="Q133" s="65">
        <v>100</v>
      </c>
      <c r="R133" s="66">
        <v>100</v>
      </c>
      <c r="S133" s="79">
        <v>85</v>
      </c>
      <c r="T133" s="80">
        <v>70</v>
      </c>
      <c r="U133" s="69">
        <v>70</v>
      </c>
      <c r="V133" s="70">
        <v>70</v>
      </c>
      <c r="W133" s="754" t="s">
        <v>46</v>
      </c>
      <c r="X133" s="755" t="s">
        <v>46</v>
      </c>
      <c r="Y133" s="833" t="s">
        <v>47</v>
      </c>
      <c r="Z133" s="834" t="s">
        <v>47</v>
      </c>
      <c r="AA133" s="82" t="s">
        <v>46</v>
      </c>
      <c r="AB133" s="72"/>
      <c r="AC133" s="879"/>
      <c r="AD133" s="757" t="s">
        <v>484</v>
      </c>
      <c r="AE133" s="4"/>
    </row>
    <row r="134" spans="1:31" ht="14.25" thickBot="1">
      <c r="A134" s="1190"/>
      <c r="B134" s="4"/>
      <c r="C134" s="110">
        <f t="shared" si="5"/>
        <v>498.89279999999997</v>
      </c>
      <c r="D134" s="111">
        <f t="shared" si="5"/>
        <v>741.76200000000017</v>
      </c>
      <c r="E134" s="112">
        <f t="shared" si="5"/>
        <v>0</v>
      </c>
      <c r="F134" s="113">
        <f t="shared" si="5"/>
        <v>0</v>
      </c>
      <c r="G134" s="112">
        <f t="shared" si="5"/>
        <v>0</v>
      </c>
      <c r="H134" s="111">
        <f t="shared" si="4"/>
        <v>0</v>
      </c>
      <c r="I134" s="112">
        <f t="shared" si="4"/>
        <v>0</v>
      </c>
      <c r="J134" s="111">
        <f t="shared" si="4"/>
        <v>0</v>
      </c>
      <c r="K134" s="112">
        <f t="shared" si="4"/>
        <v>0</v>
      </c>
      <c r="L134" s="113">
        <f t="shared" si="4"/>
        <v>0</v>
      </c>
      <c r="M134" s="62" t="s">
        <v>193</v>
      </c>
      <c r="N134" s="1199"/>
      <c r="O134" s="294">
        <v>84</v>
      </c>
      <c r="P134" s="64">
        <v>100</v>
      </c>
      <c r="Q134" s="65">
        <v>100</v>
      </c>
      <c r="R134" s="66">
        <v>100</v>
      </c>
      <c r="S134" s="67">
        <v>70</v>
      </c>
      <c r="T134" s="80">
        <v>70</v>
      </c>
      <c r="U134" s="69">
        <v>70</v>
      </c>
      <c r="V134" s="70">
        <v>70</v>
      </c>
      <c r="W134" s="754" t="s">
        <v>46</v>
      </c>
      <c r="X134" s="755" t="s">
        <v>46</v>
      </c>
      <c r="Y134" s="833" t="s">
        <v>47</v>
      </c>
      <c r="Z134" s="834" t="s">
        <v>47</v>
      </c>
      <c r="AA134" s="832" t="s">
        <v>47</v>
      </c>
      <c r="AB134" s="72"/>
      <c r="AC134" s="879"/>
      <c r="AD134" s="760" t="s">
        <v>485</v>
      </c>
      <c r="AE134" s="4"/>
    </row>
    <row r="135" spans="1:31">
      <c r="A135" s="1190"/>
      <c r="B135" s="4"/>
      <c r="C135" s="110">
        <f t="shared" si="5"/>
        <v>482.91840000000002</v>
      </c>
      <c r="D135" s="111">
        <f t="shared" si="5"/>
        <v>718.01100000000008</v>
      </c>
      <c r="E135" s="112">
        <f t="shared" si="5"/>
        <v>0</v>
      </c>
      <c r="F135" s="113">
        <f t="shared" si="5"/>
        <v>0</v>
      </c>
      <c r="G135" s="112">
        <f t="shared" si="5"/>
        <v>0</v>
      </c>
      <c r="H135" s="111">
        <f t="shared" si="4"/>
        <v>0</v>
      </c>
      <c r="I135" s="112">
        <f t="shared" si="4"/>
        <v>0</v>
      </c>
      <c r="J135" s="111">
        <f t="shared" si="4"/>
        <v>0</v>
      </c>
      <c r="K135" s="112">
        <f t="shared" si="4"/>
        <v>0</v>
      </c>
      <c r="L135" s="113">
        <f t="shared" si="4"/>
        <v>0</v>
      </c>
      <c r="M135" s="837" t="s">
        <v>491</v>
      </c>
      <c r="N135" s="1199"/>
      <c r="O135" s="268">
        <v>97</v>
      </c>
      <c r="P135" s="64">
        <v>100</v>
      </c>
      <c r="Q135" s="65">
        <v>100</v>
      </c>
      <c r="R135" s="66">
        <v>100</v>
      </c>
      <c r="S135" s="67">
        <v>70</v>
      </c>
      <c r="T135" s="80">
        <v>70</v>
      </c>
      <c r="U135" s="69">
        <v>70</v>
      </c>
      <c r="V135" s="70">
        <v>70</v>
      </c>
      <c r="W135" s="754" t="s">
        <v>46</v>
      </c>
      <c r="X135" s="755" t="s">
        <v>46</v>
      </c>
      <c r="Y135" s="833" t="s">
        <v>47</v>
      </c>
      <c r="Z135" s="834" t="s">
        <v>47</v>
      </c>
      <c r="AA135" s="832" t="s">
        <v>47</v>
      </c>
      <c r="AB135" s="72"/>
      <c r="AC135" s="879"/>
      <c r="AD135" s="761" t="s">
        <v>568</v>
      </c>
      <c r="AE135" s="4"/>
    </row>
    <row r="136" spans="1:31" ht="14.25" thickBot="1">
      <c r="A136" s="1190"/>
      <c r="B136" s="4"/>
      <c r="C136" s="110">
        <f t="shared" si="5"/>
        <v>349.22496000000001</v>
      </c>
      <c r="D136" s="111">
        <f t="shared" si="5"/>
        <v>815.93820000000005</v>
      </c>
      <c r="E136" s="112">
        <f t="shared" si="5"/>
        <v>0</v>
      </c>
      <c r="F136" s="113">
        <f t="shared" si="5"/>
        <v>0</v>
      </c>
      <c r="G136" s="112">
        <f t="shared" si="5"/>
        <v>0</v>
      </c>
      <c r="H136" s="111">
        <f t="shared" si="4"/>
        <v>0</v>
      </c>
      <c r="I136" s="112">
        <f t="shared" si="4"/>
        <v>0</v>
      </c>
      <c r="J136" s="111">
        <f t="shared" si="4"/>
        <v>0</v>
      </c>
      <c r="K136" s="112">
        <f t="shared" si="4"/>
        <v>0</v>
      </c>
      <c r="L136" s="113">
        <f t="shared" si="4"/>
        <v>0</v>
      </c>
      <c r="M136" s="124" t="s">
        <v>194</v>
      </c>
      <c r="N136" s="1199"/>
      <c r="O136" s="294">
        <v>84</v>
      </c>
      <c r="P136" s="86">
        <v>93</v>
      </c>
      <c r="Q136" s="120">
        <v>110</v>
      </c>
      <c r="R136" s="121">
        <v>70</v>
      </c>
      <c r="S136" s="67">
        <v>70</v>
      </c>
      <c r="T136" s="122">
        <v>50</v>
      </c>
      <c r="U136" s="138">
        <v>50</v>
      </c>
      <c r="V136" s="129">
        <v>50</v>
      </c>
      <c r="W136" s="754" t="s">
        <v>46</v>
      </c>
      <c r="X136" s="139" t="s">
        <v>47</v>
      </c>
      <c r="Y136" s="833" t="s">
        <v>47</v>
      </c>
      <c r="Z136" s="834" t="s">
        <v>47</v>
      </c>
      <c r="AA136" s="832" t="s">
        <v>47</v>
      </c>
      <c r="AB136" s="127" t="s">
        <v>78</v>
      </c>
      <c r="AC136" s="881"/>
      <c r="AD136" s="864" t="s">
        <v>516</v>
      </c>
      <c r="AE136" s="4"/>
    </row>
    <row r="137" spans="1:31" s="56" customFormat="1">
      <c r="A137" s="1190"/>
      <c r="B137" s="4"/>
      <c r="C137" s="110">
        <f t="shared" si="5"/>
        <v>519.78240000000005</v>
      </c>
      <c r="D137" s="111">
        <f t="shared" si="5"/>
        <v>772.82100000000003</v>
      </c>
      <c r="E137" s="112">
        <f t="shared" si="5"/>
        <v>0</v>
      </c>
      <c r="F137" s="113">
        <f t="shared" si="5"/>
        <v>0</v>
      </c>
      <c r="G137" s="112">
        <f t="shared" si="5"/>
        <v>0</v>
      </c>
      <c r="H137" s="111">
        <f t="shared" si="4"/>
        <v>0</v>
      </c>
      <c r="I137" s="112">
        <f t="shared" si="4"/>
        <v>0</v>
      </c>
      <c r="J137" s="111">
        <f t="shared" si="4"/>
        <v>0</v>
      </c>
      <c r="K137" s="112">
        <f t="shared" si="4"/>
        <v>0</v>
      </c>
      <c r="L137" s="113">
        <f t="shared" si="4"/>
        <v>0</v>
      </c>
      <c r="M137" s="124" t="s">
        <v>185</v>
      </c>
      <c r="N137" s="1199"/>
      <c r="O137" s="293">
        <v>67</v>
      </c>
      <c r="P137" s="64">
        <v>100</v>
      </c>
      <c r="Q137" s="65">
        <v>100</v>
      </c>
      <c r="R137" s="66">
        <v>100</v>
      </c>
      <c r="S137" s="79">
        <v>85</v>
      </c>
      <c r="T137" s="80">
        <v>70</v>
      </c>
      <c r="U137" s="69">
        <v>70</v>
      </c>
      <c r="V137" s="70">
        <v>70</v>
      </c>
      <c r="W137" s="754" t="s">
        <v>46</v>
      </c>
      <c r="X137" s="755" t="s">
        <v>46</v>
      </c>
      <c r="Y137" s="833" t="s">
        <v>47</v>
      </c>
      <c r="Z137" s="81" t="s">
        <v>46</v>
      </c>
      <c r="AA137" s="82" t="s">
        <v>46</v>
      </c>
      <c r="AB137" s="72"/>
      <c r="AC137" s="879"/>
      <c r="AD137" s="865" t="s">
        <v>517</v>
      </c>
      <c r="AE137" s="4"/>
    </row>
    <row r="138" spans="1:31">
      <c r="A138" s="1190"/>
      <c r="B138" s="4"/>
      <c r="C138" s="110">
        <f t="shared" si="5"/>
        <v>519.78240000000005</v>
      </c>
      <c r="D138" s="111">
        <f t="shared" si="5"/>
        <v>772.82100000000003</v>
      </c>
      <c r="E138" s="112">
        <f t="shared" si="5"/>
        <v>0</v>
      </c>
      <c r="F138" s="113">
        <f t="shared" si="5"/>
        <v>0</v>
      </c>
      <c r="G138" s="112">
        <f t="shared" si="5"/>
        <v>0</v>
      </c>
      <c r="H138" s="111">
        <f t="shared" si="4"/>
        <v>0</v>
      </c>
      <c r="I138" s="112">
        <f t="shared" si="4"/>
        <v>0</v>
      </c>
      <c r="J138" s="111">
        <f t="shared" si="4"/>
        <v>0</v>
      </c>
      <c r="K138" s="112">
        <f t="shared" si="4"/>
        <v>0</v>
      </c>
      <c r="L138" s="113">
        <f t="shared" si="4"/>
        <v>0</v>
      </c>
      <c r="M138" s="62" t="s">
        <v>195</v>
      </c>
      <c r="N138" s="1199"/>
      <c r="O138" s="293">
        <v>67</v>
      </c>
      <c r="P138" s="64">
        <v>100</v>
      </c>
      <c r="Q138" s="65">
        <v>100</v>
      </c>
      <c r="R138" s="66">
        <v>100</v>
      </c>
      <c r="S138" s="67">
        <v>70</v>
      </c>
      <c r="T138" s="68">
        <v>90</v>
      </c>
      <c r="U138" s="69">
        <v>70</v>
      </c>
      <c r="V138" s="70">
        <v>70</v>
      </c>
      <c r="W138" s="754" t="s">
        <v>46</v>
      </c>
      <c r="X138" s="755" t="s">
        <v>46</v>
      </c>
      <c r="Y138" s="71" t="s">
        <v>46</v>
      </c>
      <c r="Z138" s="81" t="s">
        <v>46</v>
      </c>
      <c r="AA138" s="82" t="s">
        <v>46</v>
      </c>
      <c r="AB138" s="72"/>
      <c r="AC138" s="879"/>
      <c r="AD138" s="866" t="s">
        <v>518</v>
      </c>
      <c r="AE138" s="4"/>
    </row>
    <row r="139" spans="1:31" ht="14.25" thickBot="1">
      <c r="A139" s="1190"/>
      <c r="B139" s="4"/>
      <c r="C139" s="143">
        <f t="shared" si="5"/>
        <v>478.00319999999999</v>
      </c>
      <c r="D139" s="144">
        <f t="shared" si="5"/>
        <v>710.70299999999986</v>
      </c>
      <c r="E139" s="145">
        <f t="shared" si="5"/>
        <v>0</v>
      </c>
      <c r="F139" s="146">
        <f t="shared" si="5"/>
        <v>0</v>
      </c>
      <c r="G139" s="145">
        <f t="shared" si="5"/>
        <v>0</v>
      </c>
      <c r="H139" s="144">
        <f t="shared" si="4"/>
        <v>0</v>
      </c>
      <c r="I139" s="145">
        <f t="shared" si="4"/>
        <v>0</v>
      </c>
      <c r="J139" s="144">
        <f t="shared" si="4"/>
        <v>0</v>
      </c>
      <c r="K139" s="145">
        <f t="shared" si="4"/>
        <v>0</v>
      </c>
      <c r="L139" s="146">
        <f t="shared" si="4"/>
        <v>0</v>
      </c>
      <c r="M139" s="195" t="s">
        <v>196</v>
      </c>
      <c r="N139" s="1200"/>
      <c r="O139" s="295">
        <v>101</v>
      </c>
      <c r="P139" s="149">
        <v>100</v>
      </c>
      <c r="Q139" s="150">
        <v>100</v>
      </c>
      <c r="R139" s="151">
        <v>100</v>
      </c>
      <c r="S139" s="152">
        <v>70</v>
      </c>
      <c r="T139" s="153">
        <v>70</v>
      </c>
      <c r="U139" s="154">
        <v>70</v>
      </c>
      <c r="V139" s="200">
        <v>70</v>
      </c>
      <c r="W139" s="156" t="s">
        <v>46</v>
      </c>
      <c r="X139" s="157" t="s">
        <v>46</v>
      </c>
      <c r="Y139" s="201" t="s">
        <v>46</v>
      </c>
      <c r="Z139" s="159" t="s">
        <v>47</v>
      </c>
      <c r="AA139" s="160" t="s">
        <v>47</v>
      </c>
      <c r="AB139" s="204" t="s">
        <v>542</v>
      </c>
      <c r="AC139" s="56"/>
      <c r="AD139" s="867" t="s">
        <v>519</v>
      </c>
      <c r="AE139" s="4"/>
    </row>
    <row r="140" spans="1:31">
      <c r="A140" s="1190"/>
      <c r="B140" s="4"/>
      <c r="C140" s="162">
        <f t="shared" si="5"/>
        <v>530.84160000000008</v>
      </c>
      <c r="D140" s="163">
        <f t="shared" si="5"/>
        <v>789.2639999999999</v>
      </c>
      <c r="E140" s="164">
        <f t="shared" si="5"/>
        <v>0</v>
      </c>
      <c r="F140" s="165">
        <f t="shared" si="5"/>
        <v>0</v>
      </c>
      <c r="G140" s="164">
        <f t="shared" si="5"/>
        <v>0</v>
      </c>
      <c r="H140" s="163">
        <f t="shared" si="4"/>
        <v>0</v>
      </c>
      <c r="I140" s="164">
        <f t="shared" si="4"/>
        <v>0</v>
      </c>
      <c r="J140" s="163">
        <f t="shared" si="4"/>
        <v>0</v>
      </c>
      <c r="K140" s="164">
        <f t="shared" si="4"/>
        <v>0</v>
      </c>
      <c r="L140" s="165">
        <f t="shared" si="4"/>
        <v>0</v>
      </c>
      <c r="M140" s="166" t="s">
        <v>103</v>
      </c>
      <c r="N140" s="1221" t="s">
        <v>197</v>
      </c>
      <c r="O140" s="229">
        <v>58</v>
      </c>
      <c r="P140" s="168">
        <v>100</v>
      </c>
      <c r="Q140" s="169">
        <v>100</v>
      </c>
      <c r="R140" s="170">
        <v>100</v>
      </c>
      <c r="S140" s="171">
        <v>70</v>
      </c>
      <c r="T140" s="172">
        <v>90</v>
      </c>
      <c r="U140" s="173">
        <v>70</v>
      </c>
      <c r="V140" s="174">
        <v>70</v>
      </c>
      <c r="W140" s="175" t="s">
        <v>46</v>
      </c>
      <c r="X140" s="176" t="s">
        <v>46</v>
      </c>
      <c r="Y140" s="177" t="s">
        <v>46</v>
      </c>
      <c r="Z140" s="178" t="s">
        <v>46</v>
      </c>
      <c r="AA140" s="179" t="s">
        <v>46</v>
      </c>
      <c r="AB140" s="180"/>
      <c r="AC140" s="879"/>
      <c r="AD140" s="140" t="s">
        <v>567</v>
      </c>
      <c r="AE140" s="4"/>
    </row>
    <row r="141" spans="1:31">
      <c r="A141" s="1190"/>
      <c r="B141" s="4"/>
      <c r="C141" s="110">
        <f t="shared" si="5"/>
        <v>530.84160000000008</v>
      </c>
      <c r="D141" s="111">
        <f t="shared" si="5"/>
        <v>789.2639999999999</v>
      </c>
      <c r="E141" s="112">
        <f t="shared" si="5"/>
        <v>0</v>
      </c>
      <c r="F141" s="113">
        <f t="shared" si="5"/>
        <v>0</v>
      </c>
      <c r="G141" s="112">
        <f t="shared" si="5"/>
        <v>0</v>
      </c>
      <c r="H141" s="111">
        <f t="shared" si="4"/>
        <v>0</v>
      </c>
      <c r="I141" s="112">
        <f t="shared" si="4"/>
        <v>0</v>
      </c>
      <c r="J141" s="111">
        <f t="shared" si="4"/>
        <v>0</v>
      </c>
      <c r="K141" s="112">
        <f t="shared" si="4"/>
        <v>0</v>
      </c>
      <c r="L141" s="113">
        <f t="shared" si="4"/>
        <v>0</v>
      </c>
      <c r="M141" s="62" t="s">
        <v>198</v>
      </c>
      <c r="N141" s="1196"/>
      <c r="O141" s="192">
        <v>58</v>
      </c>
      <c r="P141" s="64">
        <v>100</v>
      </c>
      <c r="Q141" s="65">
        <v>100</v>
      </c>
      <c r="R141" s="66">
        <v>100</v>
      </c>
      <c r="S141" s="79">
        <v>90</v>
      </c>
      <c r="T141" s="80">
        <v>70</v>
      </c>
      <c r="U141" s="69">
        <v>70</v>
      </c>
      <c r="V141" s="70">
        <v>70</v>
      </c>
      <c r="W141" s="754" t="s">
        <v>46</v>
      </c>
      <c r="X141" s="139" t="s">
        <v>473</v>
      </c>
      <c r="Y141" s="71" t="s">
        <v>46</v>
      </c>
      <c r="Z141" s="81" t="s">
        <v>46</v>
      </c>
      <c r="AA141" s="832" t="s">
        <v>47</v>
      </c>
      <c r="AB141" s="72"/>
      <c r="AC141" s="879"/>
      <c r="AD141" s="56"/>
      <c r="AE141" s="4"/>
    </row>
    <row r="142" spans="1:31">
      <c r="A142" s="1190"/>
      <c r="B142" s="4"/>
      <c r="C142" s="110">
        <f t="shared" si="5"/>
        <v>513.63839999999993</v>
      </c>
      <c r="D142" s="111">
        <f t="shared" si="5"/>
        <v>763.68600000000004</v>
      </c>
      <c r="E142" s="112">
        <f t="shared" si="5"/>
        <v>0</v>
      </c>
      <c r="F142" s="113">
        <f t="shared" si="5"/>
        <v>0</v>
      </c>
      <c r="G142" s="112">
        <f t="shared" si="5"/>
        <v>0</v>
      </c>
      <c r="H142" s="111">
        <f t="shared" si="4"/>
        <v>0</v>
      </c>
      <c r="I142" s="112">
        <f t="shared" si="4"/>
        <v>0</v>
      </c>
      <c r="J142" s="111">
        <f t="shared" si="4"/>
        <v>0</v>
      </c>
      <c r="K142" s="112">
        <f t="shared" si="4"/>
        <v>0</v>
      </c>
      <c r="L142" s="113">
        <f t="shared" si="4"/>
        <v>0</v>
      </c>
      <c r="M142" s="62" t="s">
        <v>199</v>
      </c>
      <c r="N142" s="1196"/>
      <c r="O142" s="193">
        <v>72</v>
      </c>
      <c r="P142" s="64">
        <v>100</v>
      </c>
      <c r="Q142" s="65">
        <v>100</v>
      </c>
      <c r="R142" s="66">
        <v>100</v>
      </c>
      <c r="S142" s="67">
        <v>70</v>
      </c>
      <c r="T142" s="80">
        <v>70</v>
      </c>
      <c r="U142" s="69">
        <v>70</v>
      </c>
      <c r="V142" s="70">
        <v>70</v>
      </c>
      <c r="W142" s="754" t="s">
        <v>46</v>
      </c>
      <c r="X142" s="755" t="s">
        <v>46</v>
      </c>
      <c r="Y142" s="833" t="s">
        <v>47</v>
      </c>
      <c r="Z142" s="834" t="s">
        <v>47</v>
      </c>
      <c r="AA142" s="832" t="s">
        <v>47</v>
      </c>
      <c r="AB142" s="72"/>
      <c r="AC142" s="879"/>
      <c r="AD142" s="237" t="s">
        <v>130</v>
      </c>
      <c r="AE142" s="4"/>
    </row>
    <row r="143" spans="1:31" s="56" customFormat="1">
      <c r="A143" s="1190"/>
      <c r="B143" s="4"/>
      <c r="C143" s="110">
        <f t="shared" si="5"/>
        <v>530.84160000000008</v>
      </c>
      <c r="D143" s="111">
        <f t="shared" si="5"/>
        <v>789.2639999999999</v>
      </c>
      <c r="E143" s="112">
        <f t="shared" si="5"/>
        <v>0</v>
      </c>
      <c r="F143" s="113">
        <f t="shared" si="5"/>
        <v>0</v>
      </c>
      <c r="G143" s="112">
        <f t="shared" si="5"/>
        <v>0</v>
      </c>
      <c r="H143" s="111">
        <f t="shared" si="4"/>
        <v>0</v>
      </c>
      <c r="I143" s="112">
        <f t="shared" si="4"/>
        <v>0</v>
      </c>
      <c r="J143" s="111">
        <f t="shared" si="4"/>
        <v>0</v>
      </c>
      <c r="K143" s="112">
        <f t="shared" si="4"/>
        <v>0</v>
      </c>
      <c r="L143" s="113">
        <f t="shared" si="4"/>
        <v>0</v>
      </c>
      <c r="M143" s="124" t="s">
        <v>200</v>
      </c>
      <c r="N143" s="1196"/>
      <c r="O143" s="192">
        <v>58</v>
      </c>
      <c r="P143" s="64">
        <v>100</v>
      </c>
      <c r="Q143" s="65">
        <v>100</v>
      </c>
      <c r="R143" s="66">
        <v>100</v>
      </c>
      <c r="S143" s="79">
        <v>90</v>
      </c>
      <c r="T143" s="80">
        <v>70</v>
      </c>
      <c r="U143" s="69">
        <v>70</v>
      </c>
      <c r="V143" s="70">
        <v>70</v>
      </c>
      <c r="W143" s="754" t="s">
        <v>46</v>
      </c>
      <c r="X143" s="139" t="s">
        <v>473</v>
      </c>
      <c r="Y143" s="71" t="s">
        <v>46</v>
      </c>
      <c r="Z143" s="834" t="s">
        <v>47</v>
      </c>
      <c r="AA143" s="832" t="s">
        <v>47</v>
      </c>
      <c r="AB143" s="72"/>
      <c r="AC143" s="879"/>
      <c r="AD143" s="238" t="s">
        <v>132</v>
      </c>
      <c r="AE143" s="4"/>
    </row>
    <row r="144" spans="1:31">
      <c r="A144" s="1190"/>
      <c r="B144" s="4"/>
      <c r="C144" s="110">
        <f t="shared" si="5"/>
        <v>523.46879999999999</v>
      </c>
      <c r="D144" s="111">
        <f t="shared" si="5"/>
        <v>778.30200000000013</v>
      </c>
      <c r="E144" s="112">
        <f t="shared" si="5"/>
        <v>0</v>
      </c>
      <c r="F144" s="113">
        <f t="shared" si="5"/>
        <v>0</v>
      </c>
      <c r="G144" s="112">
        <f t="shared" si="5"/>
        <v>0</v>
      </c>
      <c r="H144" s="111">
        <f t="shared" si="4"/>
        <v>0</v>
      </c>
      <c r="I144" s="112">
        <f t="shared" si="4"/>
        <v>0</v>
      </c>
      <c r="J144" s="111">
        <f t="shared" si="4"/>
        <v>0</v>
      </c>
      <c r="K144" s="112">
        <f t="shared" si="4"/>
        <v>0</v>
      </c>
      <c r="L144" s="113">
        <f t="shared" si="4"/>
        <v>0</v>
      </c>
      <c r="M144" s="124" t="s">
        <v>198</v>
      </c>
      <c r="N144" s="1196"/>
      <c r="O144" s="125">
        <v>64</v>
      </c>
      <c r="P144" s="64">
        <v>100</v>
      </c>
      <c r="Q144" s="65">
        <v>100</v>
      </c>
      <c r="R144" s="66">
        <v>100</v>
      </c>
      <c r="S144" s="79">
        <v>90</v>
      </c>
      <c r="T144" s="80">
        <v>70</v>
      </c>
      <c r="U144" s="69">
        <v>70</v>
      </c>
      <c r="V144" s="70">
        <v>70</v>
      </c>
      <c r="W144" s="754" t="s">
        <v>46</v>
      </c>
      <c r="X144" s="139" t="s">
        <v>473</v>
      </c>
      <c r="Y144" s="71" t="s">
        <v>46</v>
      </c>
      <c r="Z144" s="81" t="s">
        <v>46</v>
      </c>
      <c r="AA144" s="832" t="s">
        <v>47</v>
      </c>
      <c r="AB144" s="72"/>
      <c r="AC144" s="879"/>
      <c r="AD144" s="140" t="s">
        <v>1013</v>
      </c>
      <c r="AE144" s="4"/>
    </row>
    <row r="145" spans="1:31">
      <c r="A145" s="1190"/>
      <c r="B145" s="4"/>
      <c r="C145" s="110">
        <f t="shared" si="5"/>
        <v>513.63839999999993</v>
      </c>
      <c r="D145" s="111">
        <f t="shared" si="5"/>
        <v>1145.529</v>
      </c>
      <c r="E145" s="112">
        <f t="shared" si="5"/>
        <v>0</v>
      </c>
      <c r="F145" s="113">
        <f t="shared" si="5"/>
        <v>0</v>
      </c>
      <c r="G145" s="112">
        <f t="shared" si="5"/>
        <v>0</v>
      </c>
      <c r="H145" s="111">
        <f t="shared" si="4"/>
        <v>0</v>
      </c>
      <c r="I145" s="112">
        <f t="shared" si="4"/>
        <v>0</v>
      </c>
      <c r="J145" s="111">
        <f t="shared" si="4"/>
        <v>0</v>
      </c>
      <c r="K145" s="112">
        <f t="shared" si="4"/>
        <v>0</v>
      </c>
      <c r="L145" s="113">
        <f t="shared" si="4"/>
        <v>0</v>
      </c>
      <c r="M145" s="296" t="s">
        <v>65</v>
      </c>
      <c r="N145" s="1196"/>
      <c r="O145" s="193">
        <v>72</v>
      </c>
      <c r="P145" s="64">
        <v>100</v>
      </c>
      <c r="Q145" s="120">
        <v>150</v>
      </c>
      <c r="R145" s="66">
        <v>100</v>
      </c>
      <c r="S145" s="67">
        <v>70</v>
      </c>
      <c r="T145" s="68">
        <v>85</v>
      </c>
      <c r="U145" s="69">
        <v>70</v>
      </c>
      <c r="V145" s="70">
        <v>70</v>
      </c>
      <c r="W145" s="754" t="s">
        <v>46</v>
      </c>
      <c r="X145" s="755" t="s">
        <v>46</v>
      </c>
      <c r="Y145" s="833" t="s">
        <v>47</v>
      </c>
      <c r="Z145" s="834" t="s">
        <v>47</v>
      </c>
      <c r="AA145" s="832" t="s">
        <v>47</v>
      </c>
      <c r="AB145" s="123" t="s">
        <v>543</v>
      </c>
      <c r="AC145" s="879"/>
      <c r="AD145" s="239" t="s">
        <v>134</v>
      </c>
      <c r="AE145" s="4"/>
    </row>
    <row r="146" spans="1:31">
      <c r="A146" s="1190"/>
      <c r="B146" s="4"/>
      <c r="C146" s="110">
        <f t="shared" si="5"/>
        <v>716.63616000000013</v>
      </c>
      <c r="D146" s="111">
        <f t="shared" si="5"/>
        <v>789.2639999999999</v>
      </c>
      <c r="E146" s="112">
        <f t="shared" si="5"/>
        <v>0</v>
      </c>
      <c r="F146" s="113">
        <f t="shared" si="5"/>
        <v>0</v>
      </c>
      <c r="G146" s="112">
        <f t="shared" si="5"/>
        <v>0</v>
      </c>
      <c r="H146" s="111">
        <f t="shared" si="4"/>
        <v>0</v>
      </c>
      <c r="I146" s="112">
        <f t="shared" si="4"/>
        <v>0</v>
      </c>
      <c r="J146" s="111">
        <f t="shared" si="4"/>
        <v>0</v>
      </c>
      <c r="K146" s="112">
        <f t="shared" si="4"/>
        <v>0</v>
      </c>
      <c r="L146" s="113">
        <f t="shared" si="4"/>
        <v>0</v>
      </c>
      <c r="M146" s="210" t="s">
        <v>91</v>
      </c>
      <c r="N146" s="1196"/>
      <c r="O146" s="192">
        <v>58</v>
      </c>
      <c r="P146" s="213">
        <v>135</v>
      </c>
      <c r="Q146" s="65">
        <v>100</v>
      </c>
      <c r="R146" s="88">
        <v>135</v>
      </c>
      <c r="S146" s="185">
        <v>40</v>
      </c>
      <c r="T146" s="68">
        <v>90</v>
      </c>
      <c r="U146" s="116">
        <v>85</v>
      </c>
      <c r="V146" s="70">
        <v>70</v>
      </c>
      <c r="W146" s="754" t="s">
        <v>46</v>
      </c>
      <c r="X146" s="755" t="s">
        <v>46</v>
      </c>
      <c r="Y146" s="71" t="s">
        <v>46</v>
      </c>
      <c r="Z146" s="81" t="s">
        <v>46</v>
      </c>
      <c r="AA146" s="82" t="s">
        <v>46</v>
      </c>
      <c r="AB146" s="72" t="s">
        <v>542</v>
      </c>
      <c r="AC146" s="879"/>
      <c r="AD146" s="140" t="s">
        <v>136</v>
      </c>
      <c r="AE146" s="4"/>
    </row>
    <row r="147" spans="1:31" s="56" customFormat="1">
      <c r="A147" s="1190"/>
      <c r="B147" s="4"/>
      <c r="C147" s="131">
        <f t="shared" si="5"/>
        <v>513.63839999999993</v>
      </c>
      <c r="D147" s="132">
        <f t="shared" si="5"/>
        <v>763.68600000000004</v>
      </c>
      <c r="E147" s="133">
        <f t="shared" si="5"/>
        <v>0</v>
      </c>
      <c r="F147" s="134">
        <f t="shared" si="5"/>
        <v>0</v>
      </c>
      <c r="G147" s="133">
        <f t="shared" si="5"/>
        <v>0</v>
      </c>
      <c r="H147" s="132">
        <f t="shared" si="4"/>
        <v>0</v>
      </c>
      <c r="I147" s="133">
        <f t="shared" si="4"/>
        <v>0</v>
      </c>
      <c r="J147" s="132">
        <f t="shared" si="4"/>
        <v>0</v>
      </c>
      <c r="K147" s="133">
        <f t="shared" si="4"/>
        <v>0</v>
      </c>
      <c r="L147" s="134">
        <f t="shared" si="4"/>
        <v>0</v>
      </c>
      <c r="M147" s="297" t="s">
        <v>54</v>
      </c>
      <c r="N147" s="1197"/>
      <c r="O147" s="240">
        <v>72</v>
      </c>
      <c r="P147" s="97">
        <v>100</v>
      </c>
      <c r="Q147" s="98">
        <v>100</v>
      </c>
      <c r="R147" s="99">
        <v>100</v>
      </c>
      <c r="S147" s="188">
        <v>40</v>
      </c>
      <c r="T147" s="101">
        <v>70</v>
      </c>
      <c r="U147" s="190">
        <v>85</v>
      </c>
      <c r="V147" s="103">
        <v>70</v>
      </c>
      <c r="W147" s="104" t="s">
        <v>46</v>
      </c>
      <c r="X147" s="105" t="s">
        <v>46</v>
      </c>
      <c r="Y147" s="106" t="s">
        <v>47</v>
      </c>
      <c r="Z147" s="107" t="s">
        <v>47</v>
      </c>
      <c r="AA147" s="108" t="s">
        <v>47</v>
      </c>
      <c r="AB147" s="109"/>
      <c r="AD147" s="247" t="s">
        <v>137</v>
      </c>
      <c r="AE147" s="4"/>
    </row>
    <row r="148" spans="1:31">
      <c r="A148" s="1190"/>
      <c r="B148" s="4"/>
      <c r="C148" s="110">
        <f t="shared" si="5"/>
        <v>527.15520000000004</v>
      </c>
      <c r="D148" s="111">
        <f t="shared" si="5"/>
        <v>783.7829999999999</v>
      </c>
      <c r="E148" s="112">
        <f t="shared" si="5"/>
        <v>0</v>
      </c>
      <c r="F148" s="113">
        <f t="shared" si="5"/>
        <v>0</v>
      </c>
      <c r="G148" s="112">
        <f t="shared" si="5"/>
        <v>0</v>
      </c>
      <c r="H148" s="111">
        <f t="shared" si="4"/>
        <v>0</v>
      </c>
      <c r="I148" s="112">
        <f t="shared" si="4"/>
        <v>0</v>
      </c>
      <c r="J148" s="111">
        <f t="shared" si="4"/>
        <v>0</v>
      </c>
      <c r="K148" s="112">
        <f t="shared" si="4"/>
        <v>0</v>
      </c>
      <c r="L148" s="113">
        <f t="shared" si="4"/>
        <v>0</v>
      </c>
      <c r="M148" s="62" t="s">
        <v>201</v>
      </c>
      <c r="N148" s="1221" t="s">
        <v>202</v>
      </c>
      <c r="O148" s="298">
        <v>61</v>
      </c>
      <c r="P148" s="64">
        <v>100</v>
      </c>
      <c r="Q148" s="65">
        <v>100</v>
      </c>
      <c r="R148" s="66">
        <v>100</v>
      </c>
      <c r="S148" s="79">
        <v>85</v>
      </c>
      <c r="T148" s="80">
        <v>70</v>
      </c>
      <c r="U148" s="69">
        <v>70</v>
      </c>
      <c r="V148" s="70">
        <v>70</v>
      </c>
      <c r="W148" s="754" t="s">
        <v>46</v>
      </c>
      <c r="X148" s="755" t="s">
        <v>46</v>
      </c>
      <c r="Y148" s="71" t="s">
        <v>46</v>
      </c>
      <c r="Z148" s="81" t="s">
        <v>46</v>
      </c>
      <c r="AA148" s="82" t="s">
        <v>46</v>
      </c>
      <c r="AB148" s="72"/>
      <c r="AC148" s="879"/>
      <c r="AD148" s="140" t="s">
        <v>140</v>
      </c>
      <c r="AE148" s="4"/>
    </row>
    <row r="149" spans="1:31">
      <c r="A149" s="1190"/>
      <c r="B149" s="4"/>
      <c r="C149" s="110">
        <f t="shared" si="5"/>
        <v>527.15520000000004</v>
      </c>
      <c r="D149" s="111">
        <f t="shared" si="5"/>
        <v>783.7829999999999</v>
      </c>
      <c r="E149" s="112">
        <f t="shared" si="5"/>
        <v>0</v>
      </c>
      <c r="F149" s="113">
        <f t="shared" si="5"/>
        <v>0</v>
      </c>
      <c r="G149" s="112">
        <f t="shared" si="5"/>
        <v>0</v>
      </c>
      <c r="H149" s="111">
        <f t="shared" si="4"/>
        <v>0</v>
      </c>
      <c r="I149" s="112">
        <f t="shared" si="4"/>
        <v>0</v>
      </c>
      <c r="J149" s="111">
        <f t="shared" si="4"/>
        <v>0</v>
      </c>
      <c r="K149" s="112">
        <f t="shared" si="4"/>
        <v>0</v>
      </c>
      <c r="L149" s="113">
        <f t="shared" si="4"/>
        <v>0</v>
      </c>
      <c r="M149" s="62" t="s">
        <v>103</v>
      </c>
      <c r="N149" s="1196"/>
      <c r="O149" s="212">
        <v>61</v>
      </c>
      <c r="P149" s="64">
        <v>100</v>
      </c>
      <c r="Q149" s="65">
        <v>100</v>
      </c>
      <c r="R149" s="66">
        <v>100</v>
      </c>
      <c r="S149" s="67">
        <v>70</v>
      </c>
      <c r="T149" s="68">
        <v>90</v>
      </c>
      <c r="U149" s="69">
        <v>70</v>
      </c>
      <c r="V149" s="70">
        <v>70</v>
      </c>
      <c r="W149" s="754" t="s">
        <v>46</v>
      </c>
      <c r="X149" s="755" t="s">
        <v>46</v>
      </c>
      <c r="Y149" s="71" t="s">
        <v>46</v>
      </c>
      <c r="Z149" s="81" t="s">
        <v>46</v>
      </c>
      <c r="AA149" s="82" t="s">
        <v>46</v>
      </c>
      <c r="AB149" s="72"/>
      <c r="AC149" s="879"/>
      <c r="AD149" s="239" t="s">
        <v>142</v>
      </c>
      <c r="AE149" s="4"/>
    </row>
    <row r="150" spans="1:31">
      <c r="A150" s="1190"/>
      <c r="B150" s="4"/>
      <c r="C150" s="110">
        <f t="shared" si="5"/>
        <v>498.89279999999997</v>
      </c>
      <c r="D150" s="111">
        <f t="shared" si="5"/>
        <v>741.76200000000017</v>
      </c>
      <c r="E150" s="112">
        <f t="shared" si="5"/>
        <v>0</v>
      </c>
      <c r="F150" s="113">
        <f t="shared" si="5"/>
        <v>0</v>
      </c>
      <c r="G150" s="112">
        <f t="shared" si="5"/>
        <v>0</v>
      </c>
      <c r="H150" s="111">
        <f t="shared" si="4"/>
        <v>0</v>
      </c>
      <c r="I150" s="112">
        <f t="shared" si="4"/>
        <v>0</v>
      </c>
      <c r="J150" s="111">
        <f t="shared" si="4"/>
        <v>0</v>
      </c>
      <c r="K150" s="112">
        <f t="shared" si="4"/>
        <v>0</v>
      </c>
      <c r="L150" s="113">
        <f t="shared" si="4"/>
        <v>0</v>
      </c>
      <c r="M150" s="62" t="s">
        <v>203</v>
      </c>
      <c r="N150" s="1196"/>
      <c r="O150" s="294">
        <v>84</v>
      </c>
      <c r="P150" s="64">
        <v>100</v>
      </c>
      <c r="Q150" s="65">
        <v>100</v>
      </c>
      <c r="R150" s="66">
        <v>100</v>
      </c>
      <c r="S150" s="67">
        <v>70</v>
      </c>
      <c r="T150" s="80">
        <v>70</v>
      </c>
      <c r="U150" s="69">
        <v>70</v>
      </c>
      <c r="V150" s="70">
        <v>70</v>
      </c>
      <c r="W150" s="754" t="s">
        <v>46</v>
      </c>
      <c r="X150" s="755" t="s">
        <v>46</v>
      </c>
      <c r="Y150" s="833" t="s">
        <v>47</v>
      </c>
      <c r="Z150" s="834" t="s">
        <v>47</v>
      </c>
      <c r="AA150" s="832" t="s">
        <v>47</v>
      </c>
      <c r="AB150" s="72"/>
      <c r="AC150" s="879"/>
      <c r="AD150" s="140" t="s">
        <v>144</v>
      </c>
      <c r="AE150" s="4"/>
    </row>
    <row r="151" spans="1:31" s="56" customFormat="1">
      <c r="A151" s="1190"/>
      <c r="B151" s="4"/>
      <c r="C151" s="110">
        <f t="shared" si="5"/>
        <v>711.65952000000004</v>
      </c>
      <c r="D151" s="111">
        <f t="shared" si="5"/>
        <v>783.7829999999999</v>
      </c>
      <c r="E151" s="112">
        <f t="shared" si="5"/>
        <v>0</v>
      </c>
      <c r="F151" s="113">
        <f t="shared" si="5"/>
        <v>0</v>
      </c>
      <c r="G151" s="112">
        <f t="shared" si="5"/>
        <v>0</v>
      </c>
      <c r="H151" s="111">
        <f t="shared" si="4"/>
        <v>0</v>
      </c>
      <c r="I151" s="112">
        <f t="shared" si="4"/>
        <v>0</v>
      </c>
      <c r="J151" s="111">
        <f t="shared" si="4"/>
        <v>0</v>
      </c>
      <c r="K151" s="112">
        <f t="shared" si="4"/>
        <v>0</v>
      </c>
      <c r="L151" s="113">
        <f t="shared" si="4"/>
        <v>0</v>
      </c>
      <c r="M151" s="62" t="s">
        <v>91</v>
      </c>
      <c r="N151" s="1196"/>
      <c r="O151" s="212">
        <v>61</v>
      </c>
      <c r="P151" s="213">
        <v>135</v>
      </c>
      <c r="Q151" s="65">
        <v>100</v>
      </c>
      <c r="R151" s="88">
        <v>135</v>
      </c>
      <c r="S151" s="67">
        <v>70</v>
      </c>
      <c r="T151" s="68">
        <v>90</v>
      </c>
      <c r="U151" s="69">
        <v>70</v>
      </c>
      <c r="V151" s="70">
        <v>70</v>
      </c>
      <c r="W151" s="754" t="s">
        <v>46</v>
      </c>
      <c r="X151" s="755" t="s">
        <v>46</v>
      </c>
      <c r="Y151" s="71" t="s">
        <v>46</v>
      </c>
      <c r="Z151" s="81" t="s">
        <v>46</v>
      </c>
      <c r="AA151" s="82" t="s">
        <v>46</v>
      </c>
      <c r="AB151" s="72" t="s">
        <v>542</v>
      </c>
      <c r="AC151" s="879"/>
      <c r="AD151" s="251" t="s">
        <v>145</v>
      </c>
      <c r="AE151" s="4"/>
    </row>
    <row r="152" spans="1:31">
      <c r="A152" s="1190"/>
      <c r="B152" s="4"/>
      <c r="C152" s="110">
        <f t="shared" si="5"/>
        <v>779.67359999999996</v>
      </c>
      <c r="D152" s="111">
        <f t="shared" si="5"/>
        <v>772.82100000000003</v>
      </c>
      <c r="E152" s="112">
        <f t="shared" si="5"/>
        <v>0</v>
      </c>
      <c r="F152" s="113">
        <f t="shared" si="5"/>
        <v>0</v>
      </c>
      <c r="G152" s="112">
        <f t="shared" si="5"/>
        <v>0</v>
      </c>
      <c r="H152" s="111">
        <f t="shared" si="4"/>
        <v>0</v>
      </c>
      <c r="I152" s="112">
        <f t="shared" si="4"/>
        <v>0</v>
      </c>
      <c r="J152" s="111">
        <f t="shared" si="4"/>
        <v>0</v>
      </c>
      <c r="K152" s="112">
        <f t="shared" si="4"/>
        <v>0</v>
      </c>
      <c r="L152" s="113">
        <f t="shared" si="4"/>
        <v>0</v>
      </c>
      <c r="M152" s="62" t="s">
        <v>124</v>
      </c>
      <c r="N152" s="1196"/>
      <c r="O152" s="293">
        <v>67</v>
      </c>
      <c r="P152" s="213">
        <v>135</v>
      </c>
      <c r="Q152" s="65">
        <v>100</v>
      </c>
      <c r="R152" s="88">
        <v>150</v>
      </c>
      <c r="S152" s="79">
        <v>90</v>
      </c>
      <c r="T152" s="80">
        <v>70</v>
      </c>
      <c r="U152" s="69">
        <v>70</v>
      </c>
      <c r="V152" s="70">
        <v>70</v>
      </c>
      <c r="W152" s="754" t="s">
        <v>46</v>
      </c>
      <c r="X152" s="139" t="s">
        <v>47</v>
      </c>
      <c r="Y152" s="833" t="s">
        <v>47</v>
      </c>
      <c r="Z152" s="834" t="s">
        <v>47</v>
      </c>
      <c r="AA152" s="832" t="s">
        <v>47</v>
      </c>
      <c r="AB152" s="72"/>
      <c r="AC152" s="879"/>
      <c r="AD152" s="140" t="s">
        <v>1014</v>
      </c>
      <c r="AE152" s="4"/>
    </row>
    <row r="153" spans="1:31">
      <c r="A153" s="1190"/>
      <c r="B153" s="4"/>
      <c r="C153" s="143">
        <f t="shared" si="5"/>
        <v>763.08479999999997</v>
      </c>
      <c r="D153" s="144">
        <f t="shared" si="5"/>
        <v>756.37799999999993</v>
      </c>
      <c r="E153" s="145">
        <f t="shared" si="5"/>
        <v>0</v>
      </c>
      <c r="F153" s="146">
        <f t="shared" si="5"/>
        <v>0</v>
      </c>
      <c r="G153" s="145">
        <f t="shared" si="5"/>
        <v>0</v>
      </c>
      <c r="H153" s="144">
        <f t="shared" si="4"/>
        <v>0</v>
      </c>
      <c r="I153" s="145">
        <f t="shared" si="4"/>
        <v>0</v>
      </c>
      <c r="J153" s="144">
        <f t="shared" si="4"/>
        <v>0</v>
      </c>
      <c r="K153" s="145">
        <f t="shared" si="4"/>
        <v>0</v>
      </c>
      <c r="L153" s="146">
        <f t="shared" si="4"/>
        <v>0</v>
      </c>
      <c r="M153" s="195" t="s">
        <v>204</v>
      </c>
      <c r="N153" s="1197"/>
      <c r="O153" s="220">
        <v>76</v>
      </c>
      <c r="P153" s="197">
        <v>135</v>
      </c>
      <c r="Q153" s="150">
        <v>100</v>
      </c>
      <c r="R153" s="198">
        <v>150</v>
      </c>
      <c r="S153" s="152">
        <v>70</v>
      </c>
      <c r="T153" s="153">
        <v>70</v>
      </c>
      <c r="U153" s="255">
        <v>85</v>
      </c>
      <c r="V153" s="200">
        <v>70</v>
      </c>
      <c r="W153" s="156" t="s">
        <v>46</v>
      </c>
      <c r="X153" s="157" t="s">
        <v>46</v>
      </c>
      <c r="Y153" s="158" t="s">
        <v>47</v>
      </c>
      <c r="Z153" s="159" t="s">
        <v>47</v>
      </c>
      <c r="AA153" s="160" t="s">
        <v>47</v>
      </c>
      <c r="AB153" s="204"/>
      <c r="AC153" s="56"/>
      <c r="AD153" s="1097" t="s">
        <v>1015</v>
      </c>
      <c r="AE153" s="4"/>
    </row>
    <row r="154" spans="1:31">
      <c r="A154" s="1190"/>
      <c r="B154" s="4"/>
      <c r="C154" s="162">
        <f t="shared" si="5"/>
        <v>498.89279999999997</v>
      </c>
      <c r="D154" s="163">
        <f t="shared" si="5"/>
        <v>741.76200000000017</v>
      </c>
      <c r="E154" s="164">
        <f t="shared" si="5"/>
        <v>0</v>
      </c>
      <c r="F154" s="165">
        <f t="shared" si="5"/>
        <v>0</v>
      </c>
      <c r="G154" s="164">
        <f t="shared" si="5"/>
        <v>0</v>
      </c>
      <c r="H154" s="163">
        <f t="shared" si="4"/>
        <v>0</v>
      </c>
      <c r="I154" s="164">
        <f t="shared" si="4"/>
        <v>0</v>
      </c>
      <c r="J154" s="163">
        <f t="shared" si="4"/>
        <v>0</v>
      </c>
      <c r="K154" s="164">
        <f t="shared" si="4"/>
        <v>0</v>
      </c>
      <c r="L154" s="165">
        <f t="shared" si="4"/>
        <v>0</v>
      </c>
      <c r="M154" s="166" t="s">
        <v>205</v>
      </c>
      <c r="N154" s="1221" t="s">
        <v>206</v>
      </c>
      <c r="O154" s="299">
        <v>84</v>
      </c>
      <c r="P154" s="168">
        <v>100</v>
      </c>
      <c r="Q154" s="169">
        <v>100</v>
      </c>
      <c r="R154" s="170">
        <v>100</v>
      </c>
      <c r="S154" s="230">
        <v>90</v>
      </c>
      <c r="T154" s="231">
        <v>70</v>
      </c>
      <c r="U154" s="173">
        <v>70</v>
      </c>
      <c r="V154" s="174">
        <v>70</v>
      </c>
      <c r="W154" s="175" t="s">
        <v>46</v>
      </c>
      <c r="X154" s="232" t="s">
        <v>47</v>
      </c>
      <c r="Y154" s="208" t="s">
        <v>47</v>
      </c>
      <c r="Z154" s="209" t="s">
        <v>47</v>
      </c>
      <c r="AA154" s="233" t="s">
        <v>47</v>
      </c>
      <c r="AB154" s="180"/>
      <c r="AC154" s="879"/>
      <c r="AD154" s="140" t="s">
        <v>1016</v>
      </c>
      <c r="AE154" s="4"/>
    </row>
    <row r="155" spans="1:31">
      <c r="A155" s="1190"/>
      <c r="B155" s="4"/>
      <c r="C155" s="110">
        <f t="shared" si="5"/>
        <v>779.67359999999996</v>
      </c>
      <c r="D155" s="111">
        <f t="shared" si="5"/>
        <v>772.82100000000003</v>
      </c>
      <c r="E155" s="112">
        <f t="shared" si="5"/>
        <v>0</v>
      </c>
      <c r="F155" s="113">
        <f t="shared" si="5"/>
        <v>0</v>
      </c>
      <c r="G155" s="112">
        <f t="shared" si="5"/>
        <v>0</v>
      </c>
      <c r="H155" s="111">
        <f t="shared" si="4"/>
        <v>0</v>
      </c>
      <c r="I155" s="112">
        <f t="shared" si="4"/>
        <v>0</v>
      </c>
      <c r="J155" s="111">
        <f t="shared" si="4"/>
        <v>0</v>
      </c>
      <c r="K155" s="112">
        <f t="shared" si="4"/>
        <v>0</v>
      </c>
      <c r="L155" s="113">
        <f t="shared" si="4"/>
        <v>0</v>
      </c>
      <c r="M155" s="62" t="s">
        <v>207</v>
      </c>
      <c r="N155" s="1196"/>
      <c r="O155" s="293">
        <v>67</v>
      </c>
      <c r="P155" s="213">
        <v>135</v>
      </c>
      <c r="Q155" s="65">
        <v>100</v>
      </c>
      <c r="R155" s="88">
        <v>150</v>
      </c>
      <c r="S155" s="79">
        <v>90</v>
      </c>
      <c r="T155" s="80">
        <v>70</v>
      </c>
      <c r="U155" s="69">
        <v>70</v>
      </c>
      <c r="V155" s="70">
        <v>70</v>
      </c>
      <c r="W155" s="754" t="s">
        <v>46</v>
      </c>
      <c r="X155" s="139" t="s">
        <v>47</v>
      </c>
      <c r="Y155" s="833" t="s">
        <v>47</v>
      </c>
      <c r="Z155" s="834" t="s">
        <v>47</v>
      </c>
      <c r="AA155" s="832" t="s">
        <v>47</v>
      </c>
      <c r="AB155" s="123" t="s">
        <v>208</v>
      </c>
      <c r="AC155" s="879"/>
      <c r="AD155" s="1097" t="s">
        <v>1017</v>
      </c>
      <c r="AE155" s="4"/>
    </row>
    <row r="156" spans="1:31">
      <c r="A156" s="1190"/>
      <c r="B156" s="4"/>
      <c r="C156" s="110">
        <f t="shared" si="5"/>
        <v>452.19840000000005</v>
      </c>
      <c r="D156" s="111">
        <f t="shared" si="5"/>
        <v>672.33600000000001</v>
      </c>
      <c r="E156" s="112">
        <f t="shared" si="5"/>
        <v>0</v>
      </c>
      <c r="F156" s="113">
        <f t="shared" si="5"/>
        <v>0</v>
      </c>
      <c r="G156" s="112">
        <f t="shared" si="5"/>
        <v>0</v>
      </c>
      <c r="H156" s="111">
        <f t="shared" si="4"/>
        <v>0</v>
      </c>
      <c r="I156" s="112">
        <f t="shared" si="4"/>
        <v>0</v>
      </c>
      <c r="J156" s="111">
        <f t="shared" si="4"/>
        <v>0</v>
      </c>
      <c r="K156" s="112">
        <f t="shared" si="4"/>
        <v>0</v>
      </c>
      <c r="L156" s="113">
        <f t="shared" si="4"/>
        <v>0</v>
      </c>
      <c r="M156" s="62" t="s">
        <v>209</v>
      </c>
      <c r="N156" s="1196"/>
      <c r="O156" s="300">
        <v>122</v>
      </c>
      <c r="P156" s="64">
        <v>100</v>
      </c>
      <c r="Q156" s="65">
        <v>100</v>
      </c>
      <c r="R156" s="66">
        <v>100</v>
      </c>
      <c r="S156" s="67">
        <v>70</v>
      </c>
      <c r="T156" s="80">
        <v>70</v>
      </c>
      <c r="U156" s="69">
        <v>70</v>
      </c>
      <c r="V156" s="126">
        <v>90</v>
      </c>
      <c r="W156" s="754" t="s">
        <v>46</v>
      </c>
      <c r="X156" s="755" t="s">
        <v>46</v>
      </c>
      <c r="Y156" s="833" t="s">
        <v>47</v>
      </c>
      <c r="Z156" s="834" t="s">
        <v>47</v>
      </c>
      <c r="AA156" s="832" t="s">
        <v>47</v>
      </c>
      <c r="AB156" s="72"/>
      <c r="AC156" s="879"/>
      <c r="AD156" s="140" t="s">
        <v>1018</v>
      </c>
      <c r="AE156" s="4"/>
    </row>
    <row r="157" spans="1:31">
      <c r="A157" s="1190"/>
      <c r="B157" s="4"/>
      <c r="C157" s="131">
        <f t="shared" si="5"/>
        <v>701.70623999999998</v>
      </c>
      <c r="D157" s="132">
        <f t="shared" si="5"/>
        <v>656.89784999999983</v>
      </c>
      <c r="E157" s="133">
        <f t="shared" si="5"/>
        <v>0</v>
      </c>
      <c r="F157" s="134">
        <f t="shared" si="5"/>
        <v>0</v>
      </c>
      <c r="G157" s="133">
        <f t="shared" si="5"/>
        <v>0</v>
      </c>
      <c r="H157" s="132">
        <f t="shared" si="4"/>
        <v>0</v>
      </c>
      <c r="I157" s="133">
        <f t="shared" si="4"/>
        <v>0</v>
      </c>
      <c r="J157" s="132">
        <f t="shared" si="4"/>
        <v>0</v>
      </c>
      <c r="K157" s="133">
        <f t="shared" si="4"/>
        <v>0</v>
      </c>
      <c r="L157" s="134">
        <f t="shared" si="4"/>
        <v>0</v>
      </c>
      <c r="M157" s="214" t="s">
        <v>210</v>
      </c>
      <c r="N157" s="1197"/>
      <c r="O157" s="301">
        <v>67</v>
      </c>
      <c r="P157" s="302">
        <v>110</v>
      </c>
      <c r="Q157" s="303">
        <v>85</v>
      </c>
      <c r="R157" s="243">
        <v>135</v>
      </c>
      <c r="S157" s="100">
        <v>70</v>
      </c>
      <c r="T157" s="101">
        <v>70</v>
      </c>
      <c r="U157" s="190">
        <v>85</v>
      </c>
      <c r="V157" s="218">
        <v>50</v>
      </c>
      <c r="W157" s="104" t="s">
        <v>46</v>
      </c>
      <c r="X157" s="245" t="s">
        <v>473</v>
      </c>
      <c r="Y157" s="225" t="s">
        <v>46</v>
      </c>
      <c r="Z157" s="107" t="s">
        <v>47</v>
      </c>
      <c r="AA157" s="108" t="s">
        <v>47</v>
      </c>
      <c r="AB157" s="246" t="s">
        <v>78</v>
      </c>
      <c r="AC157" s="56"/>
      <c r="AD157" s="247" t="s">
        <v>1019</v>
      </c>
      <c r="AE157" s="4"/>
    </row>
    <row r="158" spans="1:31">
      <c r="A158" s="1190"/>
      <c r="B158" s="4"/>
      <c r="C158" s="110">
        <f t="shared" si="5"/>
        <v>503.80799999999994</v>
      </c>
      <c r="D158" s="111">
        <f t="shared" si="5"/>
        <v>749.07</v>
      </c>
      <c r="E158" s="112">
        <f t="shared" si="5"/>
        <v>0</v>
      </c>
      <c r="F158" s="113">
        <f t="shared" si="5"/>
        <v>0</v>
      </c>
      <c r="G158" s="112">
        <f t="shared" si="5"/>
        <v>0</v>
      </c>
      <c r="H158" s="111">
        <f t="shared" si="4"/>
        <v>0</v>
      </c>
      <c r="I158" s="112">
        <f t="shared" si="4"/>
        <v>0</v>
      </c>
      <c r="J158" s="111">
        <f t="shared" si="4"/>
        <v>0</v>
      </c>
      <c r="K158" s="112">
        <f t="shared" si="4"/>
        <v>0</v>
      </c>
      <c r="L158" s="113">
        <f t="shared" si="4"/>
        <v>0</v>
      </c>
      <c r="M158" s="62" t="s">
        <v>149</v>
      </c>
      <c r="N158" s="1229" t="s">
        <v>211</v>
      </c>
      <c r="O158" s="259">
        <v>80</v>
      </c>
      <c r="P158" s="64">
        <v>100</v>
      </c>
      <c r="Q158" s="65">
        <v>100</v>
      </c>
      <c r="R158" s="66">
        <v>100</v>
      </c>
      <c r="S158" s="79">
        <v>85</v>
      </c>
      <c r="T158" s="80">
        <v>70</v>
      </c>
      <c r="U158" s="69">
        <v>70</v>
      </c>
      <c r="V158" s="70">
        <v>70</v>
      </c>
      <c r="W158" s="754" t="s">
        <v>46</v>
      </c>
      <c r="X158" s="755" t="s">
        <v>46</v>
      </c>
      <c r="Y158" s="833" t="s">
        <v>47</v>
      </c>
      <c r="Z158" s="81" t="s">
        <v>46</v>
      </c>
      <c r="AA158" s="82" t="s">
        <v>46</v>
      </c>
      <c r="AB158" s="72"/>
      <c r="AC158" s="879"/>
      <c r="AD158" s="140" t="s">
        <v>140</v>
      </c>
      <c r="AE158" s="4"/>
    </row>
    <row r="159" spans="1:31">
      <c r="A159" s="1190"/>
      <c r="B159" s="4"/>
      <c r="C159" s="110">
        <f t="shared" si="5"/>
        <v>487.83359999999999</v>
      </c>
      <c r="D159" s="111">
        <f t="shared" si="5"/>
        <v>725.31899999999996</v>
      </c>
      <c r="E159" s="112">
        <f t="shared" si="5"/>
        <v>0</v>
      </c>
      <c r="F159" s="113">
        <f t="shared" si="5"/>
        <v>0</v>
      </c>
      <c r="G159" s="112">
        <f t="shared" si="5"/>
        <v>0</v>
      </c>
      <c r="H159" s="111">
        <f t="shared" si="4"/>
        <v>0</v>
      </c>
      <c r="I159" s="112">
        <f t="shared" si="4"/>
        <v>0</v>
      </c>
      <c r="J159" s="111">
        <f t="shared" si="4"/>
        <v>0</v>
      </c>
      <c r="K159" s="112">
        <f t="shared" si="4"/>
        <v>0</v>
      </c>
      <c r="L159" s="113">
        <f t="shared" si="4"/>
        <v>0</v>
      </c>
      <c r="M159" s="62" t="s">
        <v>85</v>
      </c>
      <c r="N159" s="1230"/>
      <c r="O159" s="261">
        <v>93</v>
      </c>
      <c r="P159" s="64">
        <v>100</v>
      </c>
      <c r="Q159" s="65">
        <v>100</v>
      </c>
      <c r="R159" s="66">
        <v>100</v>
      </c>
      <c r="S159" s="79">
        <v>85</v>
      </c>
      <c r="T159" s="80">
        <v>70</v>
      </c>
      <c r="U159" s="69">
        <v>70</v>
      </c>
      <c r="V159" s="70">
        <v>70</v>
      </c>
      <c r="W159" s="754" t="s">
        <v>46</v>
      </c>
      <c r="X159" s="755" t="s">
        <v>46</v>
      </c>
      <c r="Y159" s="833" t="s">
        <v>47</v>
      </c>
      <c r="Z159" s="834" t="s">
        <v>47</v>
      </c>
      <c r="AA159" s="832" t="s">
        <v>47</v>
      </c>
      <c r="AB159" s="127" t="s">
        <v>78</v>
      </c>
      <c r="AC159" s="879"/>
      <c r="AD159" s="1092" t="s">
        <v>146</v>
      </c>
      <c r="AE159" s="4"/>
    </row>
    <row r="160" spans="1:31">
      <c r="A160" s="1190"/>
      <c r="B160" s="4"/>
      <c r="C160" s="110">
        <f t="shared" si="5"/>
        <v>538.21440000000007</v>
      </c>
      <c r="D160" s="111">
        <f t="shared" si="5"/>
        <v>800.22600000000011</v>
      </c>
      <c r="E160" s="112">
        <f t="shared" si="5"/>
        <v>0</v>
      </c>
      <c r="F160" s="113">
        <f t="shared" si="5"/>
        <v>0</v>
      </c>
      <c r="G160" s="112">
        <f t="shared" si="5"/>
        <v>0</v>
      </c>
      <c r="H160" s="111">
        <f t="shared" si="4"/>
        <v>0</v>
      </c>
      <c r="I160" s="112">
        <f t="shared" si="4"/>
        <v>0</v>
      </c>
      <c r="J160" s="111">
        <f t="shared" si="4"/>
        <v>0</v>
      </c>
      <c r="K160" s="112">
        <f t="shared" si="4"/>
        <v>0</v>
      </c>
      <c r="L160" s="113">
        <f t="shared" si="4"/>
        <v>0</v>
      </c>
      <c r="M160" s="62" t="s">
        <v>48</v>
      </c>
      <c r="N160" s="1230"/>
      <c r="O160" s="78">
        <v>52</v>
      </c>
      <c r="P160" s="64">
        <v>100</v>
      </c>
      <c r="Q160" s="65">
        <v>100</v>
      </c>
      <c r="R160" s="66">
        <v>100</v>
      </c>
      <c r="S160" s="79">
        <v>85</v>
      </c>
      <c r="T160" s="80">
        <v>70</v>
      </c>
      <c r="U160" s="69">
        <v>70</v>
      </c>
      <c r="V160" s="70">
        <v>70</v>
      </c>
      <c r="W160" s="754" t="s">
        <v>46</v>
      </c>
      <c r="X160" s="755" t="s">
        <v>46</v>
      </c>
      <c r="Y160" s="833" t="s">
        <v>47</v>
      </c>
      <c r="Z160" s="81" t="s">
        <v>46</v>
      </c>
      <c r="AA160" s="82" t="s">
        <v>46</v>
      </c>
      <c r="AB160" s="72"/>
      <c r="AC160" s="879"/>
      <c r="AD160" s="1092" t="s">
        <v>1020</v>
      </c>
      <c r="AE160" s="4"/>
    </row>
    <row r="161" spans="1:31">
      <c r="A161" s="1190"/>
      <c r="B161" s="4"/>
      <c r="C161" s="143">
        <f t="shared" si="5"/>
        <v>485.37600000000003</v>
      </c>
      <c r="D161" s="144">
        <f t="shared" si="5"/>
        <v>721.66499999999996</v>
      </c>
      <c r="E161" s="145">
        <f t="shared" si="5"/>
        <v>0</v>
      </c>
      <c r="F161" s="146">
        <f t="shared" si="5"/>
        <v>0</v>
      </c>
      <c r="G161" s="145">
        <f t="shared" si="5"/>
        <v>0</v>
      </c>
      <c r="H161" s="144">
        <f t="shared" ref="H161:L177" si="6">(IF(H$9-$O161&gt;0,H$9-$O161,0)*$P161/100+IF(H$10-$O161&gt;0,H$10-$O161,0)*$Q161/100+IF(H$11-$O161&gt;0,H$11-$O161,0)*$R161/100+H$12*$T161/100+H$13*$S161/100+H$14*$U161/100+H$15*$V161/100)*H$16/100*H$17/100</f>
        <v>0</v>
      </c>
      <c r="I161" s="145">
        <f t="shared" si="6"/>
        <v>0</v>
      </c>
      <c r="J161" s="144">
        <f t="shared" si="6"/>
        <v>0</v>
      </c>
      <c r="K161" s="145">
        <f t="shared" si="6"/>
        <v>0</v>
      </c>
      <c r="L161" s="146">
        <f t="shared" si="6"/>
        <v>0</v>
      </c>
      <c r="M161" s="195" t="s">
        <v>59</v>
      </c>
      <c r="N161" s="1231"/>
      <c r="O161" s="304">
        <v>95</v>
      </c>
      <c r="P161" s="149">
        <v>100</v>
      </c>
      <c r="Q161" s="150">
        <v>100</v>
      </c>
      <c r="R161" s="151">
        <v>100</v>
      </c>
      <c r="S161" s="152">
        <v>70</v>
      </c>
      <c r="T161" s="199">
        <v>85</v>
      </c>
      <c r="U161" s="255">
        <v>85</v>
      </c>
      <c r="V161" s="200">
        <v>70</v>
      </c>
      <c r="W161" s="156" t="s">
        <v>46</v>
      </c>
      <c r="X161" s="157" t="s">
        <v>46</v>
      </c>
      <c r="Y161" s="201" t="s">
        <v>46</v>
      </c>
      <c r="Z161" s="159" t="s">
        <v>47</v>
      </c>
      <c r="AA161" s="160" t="s">
        <v>47</v>
      </c>
      <c r="AB161" s="204" t="s">
        <v>542</v>
      </c>
      <c r="AC161" s="56"/>
      <c r="AD161" s="140" t="s">
        <v>545</v>
      </c>
      <c r="AE161" s="4"/>
    </row>
    <row r="162" spans="1:31">
      <c r="A162" s="1190"/>
      <c r="B162" s="4"/>
      <c r="C162" s="162">
        <f t="shared" ref="C162:L193" si="7">(IF(C$9-$O162&gt;0,C$9-$O162,0)*$P162/100+IF(C$10-$O162&gt;0,C$10-$O162,0)*$Q162/100+IF(C$11-$O162&gt;0,C$11-$O162,0)*$R162/100+C$12*$T162/100+C$13*$S162/100+C$14*$U162/100+C$15*$V162/100)*C$16/100*C$17/100</f>
        <v>731.75040000000013</v>
      </c>
      <c r="D162" s="163">
        <f t="shared" si="7"/>
        <v>725.31899999999996</v>
      </c>
      <c r="E162" s="164">
        <f t="shared" si="7"/>
        <v>0</v>
      </c>
      <c r="F162" s="165">
        <f t="shared" si="7"/>
        <v>0</v>
      </c>
      <c r="G162" s="164">
        <f t="shared" si="7"/>
        <v>0</v>
      </c>
      <c r="H162" s="163">
        <f t="shared" si="6"/>
        <v>0</v>
      </c>
      <c r="I162" s="164">
        <f t="shared" si="6"/>
        <v>0</v>
      </c>
      <c r="J162" s="163">
        <f t="shared" si="6"/>
        <v>0</v>
      </c>
      <c r="K162" s="164">
        <f t="shared" si="6"/>
        <v>0</v>
      </c>
      <c r="L162" s="165">
        <f t="shared" si="6"/>
        <v>0</v>
      </c>
      <c r="M162" s="265" t="s">
        <v>89</v>
      </c>
      <c r="N162" s="1229" t="s">
        <v>212</v>
      </c>
      <c r="O162" s="305">
        <v>93</v>
      </c>
      <c r="P162" s="168">
        <v>100</v>
      </c>
      <c r="Q162" s="169">
        <v>100</v>
      </c>
      <c r="R162" s="206">
        <v>150</v>
      </c>
      <c r="S162" s="267">
        <v>40</v>
      </c>
      <c r="T162" s="172">
        <v>85</v>
      </c>
      <c r="U162" s="207">
        <v>100</v>
      </c>
      <c r="V162" s="174">
        <v>70</v>
      </c>
      <c r="W162" s="175" t="s">
        <v>46</v>
      </c>
      <c r="X162" s="176" t="s">
        <v>46</v>
      </c>
      <c r="Y162" s="208" t="s">
        <v>47</v>
      </c>
      <c r="Z162" s="209" t="s">
        <v>47</v>
      </c>
      <c r="AA162" s="179" t="s">
        <v>46</v>
      </c>
      <c r="AB162" s="180"/>
      <c r="AC162" s="879"/>
      <c r="AD162" s="56"/>
      <c r="AE162" s="4"/>
    </row>
    <row r="163" spans="1:31" s="56" customFormat="1">
      <c r="A163" s="1190"/>
      <c r="B163" s="4"/>
      <c r="C163" s="110">
        <f t="shared" si="7"/>
        <v>487.83359999999999</v>
      </c>
      <c r="D163" s="111">
        <f t="shared" si="7"/>
        <v>1087.9785000000002</v>
      </c>
      <c r="E163" s="112">
        <f t="shared" si="7"/>
        <v>0</v>
      </c>
      <c r="F163" s="113">
        <f t="shared" si="7"/>
        <v>0</v>
      </c>
      <c r="G163" s="112">
        <f t="shared" si="7"/>
        <v>0</v>
      </c>
      <c r="H163" s="111">
        <f t="shared" si="6"/>
        <v>0</v>
      </c>
      <c r="I163" s="112">
        <f t="shared" si="6"/>
        <v>0</v>
      </c>
      <c r="J163" s="111">
        <f t="shared" si="6"/>
        <v>0</v>
      </c>
      <c r="K163" s="112">
        <f t="shared" si="6"/>
        <v>0</v>
      </c>
      <c r="L163" s="113">
        <f t="shared" si="6"/>
        <v>0</v>
      </c>
      <c r="M163" s="210" t="s">
        <v>65</v>
      </c>
      <c r="N163" s="1230"/>
      <c r="O163" s="261">
        <v>93</v>
      </c>
      <c r="P163" s="64">
        <v>100</v>
      </c>
      <c r="Q163" s="120">
        <v>150</v>
      </c>
      <c r="R163" s="66">
        <v>100</v>
      </c>
      <c r="S163" s="185">
        <v>40</v>
      </c>
      <c r="T163" s="68">
        <v>85</v>
      </c>
      <c r="U163" s="116">
        <v>85</v>
      </c>
      <c r="V163" s="70">
        <v>70</v>
      </c>
      <c r="W163" s="754" t="s">
        <v>46</v>
      </c>
      <c r="X163" s="755" t="s">
        <v>46</v>
      </c>
      <c r="Y163" s="833" t="s">
        <v>47</v>
      </c>
      <c r="Z163" s="834" t="s">
        <v>47</v>
      </c>
      <c r="AA163" s="832" t="s">
        <v>47</v>
      </c>
      <c r="AB163" s="123" t="s">
        <v>543</v>
      </c>
      <c r="AC163" s="879"/>
      <c r="AD163" s="879"/>
      <c r="AE163" s="4"/>
    </row>
    <row r="164" spans="1:31">
      <c r="A164" s="1190"/>
      <c r="B164" s="4"/>
      <c r="C164" s="110">
        <f t="shared" si="7"/>
        <v>487.83359999999999</v>
      </c>
      <c r="D164" s="111">
        <f t="shared" si="7"/>
        <v>725.31899999999996</v>
      </c>
      <c r="E164" s="112">
        <f t="shared" si="7"/>
        <v>0</v>
      </c>
      <c r="F164" s="113">
        <f t="shared" si="7"/>
        <v>0</v>
      </c>
      <c r="G164" s="112">
        <f t="shared" si="7"/>
        <v>0</v>
      </c>
      <c r="H164" s="111">
        <f t="shared" si="6"/>
        <v>0</v>
      </c>
      <c r="I164" s="112">
        <f t="shared" si="6"/>
        <v>0</v>
      </c>
      <c r="J164" s="111">
        <f t="shared" si="6"/>
        <v>0</v>
      </c>
      <c r="K164" s="112">
        <f t="shared" si="6"/>
        <v>0</v>
      </c>
      <c r="L164" s="113">
        <f t="shared" si="6"/>
        <v>0</v>
      </c>
      <c r="M164" s="838" t="s">
        <v>492</v>
      </c>
      <c r="N164" s="1230"/>
      <c r="O164" s="261">
        <v>93</v>
      </c>
      <c r="P164" s="64">
        <v>100</v>
      </c>
      <c r="Q164" s="65">
        <v>100</v>
      </c>
      <c r="R164" s="66">
        <v>100</v>
      </c>
      <c r="S164" s="185">
        <v>40</v>
      </c>
      <c r="T164" s="80">
        <v>70</v>
      </c>
      <c r="U164" s="116">
        <v>85</v>
      </c>
      <c r="V164" s="70">
        <v>70</v>
      </c>
      <c r="W164" s="754" t="s">
        <v>46</v>
      </c>
      <c r="X164" s="755" t="s">
        <v>46</v>
      </c>
      <c r="Y164" s="833" t="s">
        <v>47</v>
      </c>
      <c r="Z164" s="834" t="s">
        <v>47</v>
      </c>
      <c r="AA164" s="832" t="s">
        <v>47</v>
      </c>
      <c r="AB164" s="72"/>
      <c r="AC164" s="879"/>
      <c r="AD164" s="56"/>
      <c r="AE164" s="4"/>
    </row>
    <row r="165" spans="1:31">
      <c r="A165" s="1190"/>
      <c r="B165" s="4"/>
      <c r="C165" s="110">
        <f t="shared" si="7"/>
        <v>628.71551999999997</v>
      </c>
      <c r="D165" s="111">
        <f t="shared" si="7"/>
        <v>692.43299999999988</v>
      </c>
      <c r="E165" s="112">
        <f t="shared" si="7"/>
        <v>0</v>
      </c>
      <c r="F165" s="113">
        <f t="shared" si="7"/>
        <v>0</v>
      </c>
      <c r="G165" s="112">
        <f t="shared" si="7"/>
        <v>0</v>
      </c>
      <c r="H165" s="111">
        <f t="shared" si="6"/>
        <v>0</v>
      </c>
      <c r="I165" s="112">
        <f t="shared" si="6"/>
        <v>0</v>
      </c>
      <c r="J165" s="111">
        <f t="shared" si="6"/>
        <v>0</v>
      </c>
      <c r="K165" s="112">
        <f t="shared" si="6"/>
        <v>0</v>
      </c>
      <c r="L165" s="113">
        <f t="shared" si="6"/>
        <v>0</v>
      </c>
      <c r="M165" s="210" t="s">
        <v>166</v>
      </c>
      <c r="N165" s="1230"/>
      <c r="O165" s="249">
        <v>111</v>
      </c>
      <c r="P165" s="86">
        <v>70</v>
      </c>
      <c r="Q165" s="65">
        <v>100</v>
      </c>
      <c r="R165" s="88">
        <v>135</v>
      </c>
      <c r="S165" s="185">
        <v>55</v>
      </c>
      <c r="T165" s="68">
        <v>85</v>
      </c>
      <c r="U165" s="116">
        <v>100</v>
      </c>
      <c r="V165" s="70">
        <v>70</v>
      </c>
      <c r="W165" s="754" t="s">
        <v>46</v>
      </c>
      <c r="X165" s="755" t="s">
        <v>46</v>
      </c>
      <c r="Y165" s="833" t="s">
        <v>47</v>
      </c>
      <c r="Z165" s="834" t="s">
        <v>47</v>
      </c>
      <c r="AA165" s="832" t="s">
        <v>47</v>
      </c>
      <c r="AB165" s="72"/>
      <c r="AC165" s="879"/>
      <c r="AD165" s="879"/>
      <c r="AE165" s="4"/>
    </row>
    <row r="166" spans="1:31" ht="13.5" customHeight="1">
      <c r="A166" s="1190"/>
      <c r="B166" s="4"/>
      <c r="C166" s="110">
        <f t="shared" si="7"/>
        <v>433.11513600000006</v>
      </c>
      <c r="D166" s="111">
        <f t="shared" si="7"/>
        <v>830.91960000000006</v>
      </c>
      <c r="E166" s="112">
        <f t="shared" si="7"/>
        <v>0</v>
      </c>
      <c r="F166" s="113">
        <f t="shared" si="7"/>
        <v>0</v>
      </c>
      <c r="G166" s="112">
        <f t="shared" si="7"/>
        <v>0</v>
      </c>
      <c r="H166" s="111">
        <f t="shared" si="6"/>
        <v>0</v>
      </c>
      <c r="I166" s="112">
        <f t="shared" si="6"/>
        <v>0</v>
      </c>
      <c r="J166" s="111">
        <f t="shared" si="6"/>
        <v>0</v>
      </c>
      <c r="K166" s="112">
        <f t="shared" si="6"/>
        <v>0</v>
      </c>
      <c r="L166" s="113">
        <f t="shared" si="6"/>
        <v>0</v>
      </c>
      <c r="M166" s="62" t="s">
        <v>68</v>
      </c>
      <c r="N166" s="1230"/>
      <c r="O166" s="249">
        <v>111</v>
      </c>
      <c r="P166" s="86">
        <v>93</v>
      </c>
      <c r="Q166" s="120">
        <v>120</v>
      </c>
      <c r="R166" s="121">
        <v>93</v>
      </c>
      <c r="S166" s="67">
        <v>70</v>
      </c>
      <c r="T166" s="80">
        <v>70</v>
      </c>
      <c r="U166" s="116">
        <v>90</v>
      </c>
      <c r="V166" s="129">
        <v>50</v>
      </c>
      <c r="W166" s="130" t="s">
        <v>47</v>
      </c>
      <c r="X166" s="755" t="s">
        <v>46</v>
      </c>
      <c r="Y166" s="833" t="s">
        <v>47</v>
      </c>
      <c r="Z166" s="834" t="s">
        <v>47</v>
      </c>
      <c r="AA166" s="832" t="s">
        <v>47</v>
      </c>
      <c r="AB166" s="127" t="s">
        <v>78</v>
      </c>
      <c r="AC166" s="879"/>
      <c r="AD166" s="56"/>
      <c r="AE166" s="4"/>
    </row>
    <row r="167" spans="1:31" s="56" customFormat="1" ht="13.5" customHeight="1">
      <c r="A167" s="1190"/>
      <c r="B167" s="4"/>
      <c r="C167" s="110">
        <f t="shared" si="7"/>
        <v>465.71520000000004</v>
      </c>
      <c r="D167" s="111">
        <f t="shared" si="7"/>
        <v>934.78454999999997</v>
      </c>
      <c r="E167" s="112">
        <f t="shared" si="7"/>
        <v>0</v>
      </c>
      <c r="F167" s="113">
        <f t="shared" si="7"/>
        <v>0</v>
      </c>
      <c r="G167" s="112">
        <f t="shared" si="7"/>
        <v>0</v>
      </c>
      <c r="H167" s="111">
        <f t="shared" si="6"/>
        <v>0</v>
      </c>
      <c r="I167" s="112">
        <f t="shared" si="6"/>
        <v>0</v>
      </c>
      <c r="J167" s="111">
        <f t="shared" si="6"/>
        <v>0</v>
      </c>
      <c r="K167" s="112">
        <f t="shared" si="6"/>
        <v>0</v>
      </c>
      <c r="L167" s="113">
        <f t="shared" si="6"/>
        <v>0</v>
      </c>
      <c r="M167" s="62" t="s">
        <v>213</v>
      </c>
      <c r="N167" s="1230"/>
      <c r="O167" s="249">
        <v>111</v>
      </c>
      <c r="P167" s="86">
        <v>70</v>
      </c>
      <c r="Q167" s="120">
        <v>135</v>
      </c>
      <c r="R167" s="66">
        <v>100</v>
      </c>
      <c r="S167" s="67">
        <v>70</v>
      </c>
      <c r="T167" s="68">
        <v>85</v>
      </c>
      <c r="U167" s="116">
        <v>85</v>
      </c>
      <c r="V167" s="70">
        <v>70</v>
      </c>
      <c r="W167" s="754" t="s">
        <v>46</v>
      </c>
      <c r="X167" s="755" t="s">
        <v>46</v>
      </c>
      <c r="Y167" s="833" t="s">
        <v>47</v>
      </c>
      <c r="Z167" s="834" t="s">
        <v>47</v>
      </c>
      <c r="AA167" s="832" t="s">
        <v>47</v>
      </c>
      <c r="AB167" s="72"/>
      <c r="AC167" s="879"/>
      <c r="AE167" s="4"/>
    </row>
    <row r="168" spans="1:31">
      <c r="A168" s="1190"/>
      <c r="B168" s="4"/>
      <c r="C168" s="110">
        <f t="shared" si="7"/>
        <v>326.00063999999998</v>
      </c>
      <c r="D168" s="111">
        <f t="shared" si="7"/>
        <v>1038.6495000000002</v>
      </c>
      <c r="E168" s="112">
        <f t="shared" si="7"/>
        <v>0</v>
      </c>
      <c r="F168" s="113">
        <f t="shared" si="7"/>
        <v>0</v>
      </c>
      <c r="G168" s="112">
        <f t="shared" si="7"/>
        <v>0</v>
      </c>
      <c r="H168" s="111">
        <f t="shared" si="6"/>
        <v>0</v>
      </c>
      <c r="I168" s="112">
        <f t="shared" si="6"/>
        <v>0</v>
      </c>
      <c r="J168" s="111">
        <f t="shared" si="6"/>
        <v>0</v>
      </c>
      <c r="K168" s="112">
        <f t="shared" si="6"/>
        <v>0</v>
      </c>
      <c r="L168" s="113">
        <f t="shared" si="6"/>
        <v>0</v>
      </c>
      <c r="M168" s="62" t="s">
        <v>214</v>
      </c>
      <c r="N168" s="1230"/>
      <c r="O168" s="249">
        <v>111</v>
      </c>
      <c r="P168" s="64">
        <v>100</v>
      </c>
      <c r="Q168" s="120">
        <v>150</v>
      </c>
      <c r="R168" s="121">
        <v>70</v>
      </c>
      <c r="S168" s="185">
        <v>50</v>
      </c>
      <c r="T168" s="122">
        <v>50</v>
      </c>
      <c r="U168" s="138">
        <v>50</v>
      </c>
      <c r="V168" s="126">
        <v>85</v>
      </c>
      <c r="W168" s="130" t="s">
        <v>47</v>
      </c>
      <c r="X168" s="139" t="s">
        <v>47</v>
      </c>
      <c r="Y168" s="833" t="s">
        <v>47</v>
      </c>
      <c r="Z168" s="834" t="s">
        <v>47</v>
      </c>
      <c r="AA168" s="832" t="s">
        <v>47</v>
      </c>
      <c r="AB168" s="72" t="s">
        <v>502</v>
      </c>
      <c r="AC168" s="879"/>
      <c r="AD168" s="56"/>
      <c r="AE168" s="4"/>
    </row>
    <row r="169" spans="1:31">
      <c r="A169" s="1190"/>
      <c r="B169" s="4"/>
      <c r="C169" s="110">
        <f t="shared" si="7"/>
        <v>453.685248</v>
      </c>
      <c r="D169" s="111">
        <f t="shared" si="7"/>
        <v>979.18065000000001</v>
      </c>
      <c r="E169" s="112">
        <f t="shared" si="7"/>
        <v>0</v>
      </c>
      <c r="F169" s="113">
        <f t="shared" si="7"/>
        <v>0</v>
      </c>
      <c r="G169" s="112">
        <f t="shared" si="7"/>
        <v>0</v>
      </c>
      <c r="H169" s="111">
        <f t="shared" si="6"/>
        <v>0</v>
      </c>
      <c r="I169" s="112">
        <f t="shared" si="6"/>
        <v>0</v>
      </c>
      <c r="J169" s="111">
        <f t="shared" si="6"/>
        <v>0</v>
      </c>
      <c r="K169" s="112">
        <f t="shared" si="6"/>
        <v>0</v>
      </c>
      <c r="L169" s="113">
        <f t="shared" si="6"/>
        <v>0</v>
      </c>
      <c r="M169" s="62" t="s">
        <v>90</v>
      </c>
      <c r="N169" s="1230"/>
      <c r="O169" s="261">
        <v>93</v>
      </c>
      <c r="P169" s="86">
        <v>93</v>
      </c>
      <c r="Q169" s="120">
        <v>135</v>
      </c>
      <c r="R169" s="121">
        <v>93</v>
      </c>
      <c r="S169" s="67">
        <v>70</v>
      </c>
      <c r="T169" s="80">
        <v>70</v>
      </c>
      <c r="U169" s="116">
        <v>85</v>
      </c>
      <c r="V169" s="70">
        <v>70</v>
      </c>
      <c r="W169" s="130" t="s">
        <v>47</v>
      </c>
      <c r="X169" s="755" t="s">
        <v>46</v>
      </c>
      <c r="Y169" s="833" t="s">
        <v>47</v>
      </c>
      <c r="Z169" s="834" t="s">
        <v>47</v>
      </c>
      <c r="AA169" s="832" t="s">
        <v>47</v>
      </c>
      <c r="AB169" s="127" t="s">
        <v>78</v>
      </c>
      <c r="AC169" s="879"/>
      <c r="AD169" s="56"/>
      <c r="AE169" s="4"/>
    </row>
    <row r="170" spans="1:31">
      <c r="A170" s="1190"/>
      <c r="B170" s="4"/>
      <c r="C170" s="110">
        <f t="shared" si="7"/>
        <v>487.83359999999999</v>
      </c>
      <c r="D170" s="111">
        <f t="shared" si="7"/>
        <v>725.31899999999996</v>
      </c>
      <c r="E170" s="112">
        <f t="shared" si="7"/>
        <v>0</v>
      </c>
      <c r="F170" s="113">
        <f t="shared" si="7"/>
        <v>0</v>
      </c>
      <c r="G170" s="112">
        <f t="shared" si="7"/>
        <v>0</v>
      </c>
      <c r="H170" s="111">
        <f t="shared" si="6"/>
        <v>0</v>
      </c>
      <c r="I170" s="112">
        <f t="shared" si="6"/>
        <v>0</v>
      </c>
      <c r="J170" s="111">
        <f t="shared" si="6"/>
        <v>0</v>
      </c>
      <c r="K170" s="112">
        <f t="shared" si="6"/>
        <v>0</v>
      </c>
      <c r="L170" s="113">
        <f t="shared" si="6"/>
        <v>0</v>
      </c>
      <c r="M170" s="62" t="s">
        <v>215</v>
      </c>
      <c r="N170" s="1230"/>
      <c r="O170" s="261">
        <v>93</v>
      </c>
      <c r="P170" s="64">
        <v>100</v>
      </c>
      <c r="Q170" s="65">
        <v>100</v>
      </c>
      <c r="R170" s="66">
        <v>100</v>
      </c>
      <c r="S170" s="67">
        <v>70</v>
      </c>
      <c r="T170" s="80">
        <v>70</v>
      </c>
      <c r="U170" s="69">
        <v>70</v>
      </c>
      <c r="V170" s="70">
        <v>70</v>
      </c>
      <c r="W170" s="754" t="s">
        <v>46</v>
      </c>
      <c r="X170" s="755" t="s">
        <v>46</v>
      </c>
      <c r="Y170" s="833" t="s">
        <v>47</v>
      </c>
      <c r="Z170" s="834" t="s">
        <v>47</v>
      </c>
      <c r="AA170" s="832" t="s">
        <v>47</v>
      </c>
      <c r="AB170" s="72"/>
      <c r="AC170" s="879"/>
      <c r="AD170" s="56"/>
      <c r="AE170" s="4"/>
    </row>
    <row r="171" spans="1:31">
      <c r="A171" s="1190"/>
      <c r="B171" s="4"/>
      <c r="C171" s="110">
        <f t="shared" si="7"/>
        <v>498.89279999999997</v>
      </c>
      <c r="D171" s="111">
        <f t="shared" si="7"/>
        <v>890.11440000000005</v>
      </c>
      <c r="E171" s="112">
        <f t="shared" si="7"/>
        <v>0</v>
      </c>
      <c r="F171" s="113">
        <f t="shared" si="7"/>
        <v>0</v>
      </c>
      <c r="G171" s="112">
        <f t="shared" si="7"/>
        <v>0</v>
      </c>
      <c r="H171" s="111">
        <f t="shared" si="6"/>
        <v>0</v>
      </c>
      <c r="I171" s="112">
        <f t="shared" si="6"/>
        <v>0</v>
      </c>
      <c r="J171" s="111">
        <f t="shared" si="6"/>
        <v>0</v>
      </c>
      <c r="K171" s="112">
        <f t="shared" si="6"/>
        <v>0</v>
      </c>
      <c r="L171" s="113">
        <f t="shared" si="6"/>
        <v>0</v>
      </c>
      <c r="M171" s="124" t="s">
        <v>75</v>
      </c>
      <c r="N171" s="1230"/>
      <c r="O171" s="294">
        <v>84</v>
      </c>
      <c r="P171" s="86">
        <v>93</v>
      </c>
      <c r="Q171" s="120">
        <v>120</v>
      </c>
      <c r="R171" s="66">
        <v>100</v>
      </c>
      <c r="S171" s="79">
        <v>85</v>
      </c>
      <c r="T171" s="80">
        <v>70</v>
      </c>
      <c r="U171" s="116">
        <v>85</v>
      </c>
      <c r="V171" s="70">
        <v>70</v>
      </c>
      <c r="W171" s="754" t="s">
        <v>46</v>
      </c>
      <c r="X171" s="755" t="s">
        <v>46</v>
      </c>
      <c r="Y171" s="833" t="s">
        <v>47</v>
      </c>
      <c r="Z171" s="834" t="s">
        <v>47</v>
      </c>
      <c r="AA171" s="832" t="s">
        <v>47</v>
      </c>
      <c r="AB171" s="127" t="s">
        <v>78</v>
      </c>
      <c r="AC171" s="879"/>
      <c r="AD171" s="56"/>
      <c r="AE171" s="4"/>
    </row>
    <row r="172" spans="1:31">
      <c r="A172" s="1190"/>
      <c r="B172" s="4"/>
      <c r="C172" s="110">
        <f t="shared" si="7"/>
        <v>341.48352</v>
      </c>
      <c r="D172" s="111">
        <f t="shared" si="7"/>
        <v>979.18065000000001</v>
      </c>
      <c r="E172" s="112">
        <f t="shared" si="7"/>
        <v>0</v>
      </c>
      <c r="F172" s="113">
        <f t="shared" si="7"/>
        <v>0</v>
      </c>
      <c r="G172" s="112">
        <f t="shared" si="7"/>
        <v>0</v>
      </c>
      <c r="H172" s="111">
        <f t="shared" si="6"/>
        <v>0</v>
      </c>
      <c r="I172" s="112">
        <f t="shared" si="6"/>
        <v>0</v>
      </c>
      <c r="J172" s="111">
        <f t="shared" si="6"/>
        <v>0</v>
      </c>
      <c r="K172" s="112">
        <f t="shared" si="6"/>
        <v>0</v>
      </c>
      <c r="L172" s="113">
        <f t="shared" si="6"/>
        <v>0</v>
      </c>
      <c r="M172" s="62" t="s">
        <v>141</v>
      </c>
      <c r="N172" s="1230"/>
      <c r="O172" s="261">
        <v>93</v>
      </c>
      <c r="P172" s="64">
        <v>100</v>
      </c>
      <c r="Q172" s="120">
        <v>135</v>
      </c>
      <c r="R172" s="121">
        <v>70</v>
      </c>
      <c r="S172" s="185">
        <v>30</v>
      </c>
      <c r="T172" s="68">
        <v>85</v>
      </c>
      <c r="U172" s="116">
        <v>85</v>
      </c>
      <c r="V172" s="70">
        <v>70</v>
      </c>
      <c r="W172" s="130" t="s">
        <v>47</v>
      </c>
      <c r="X172" s="755" t="s">
        <v>46</v>
      </c>
      <c r="Y172" s="833" t="s">
        <v>47</v>
      </c>
      <c r="Z172" s="834" t="s">
        <v>47</v>
      </c>
      <c r="AA172" s="832" t="s">
        <v>47</v>
      </c>
      <c r="AB172" s="72" t="s">
        <v>542</v>
      </c>
      <c r="AC172" s="879"/>
      <c r="AD172" s="56"/>
      <c r="AE172" s="4"/>
    </row>
    <row r="173" spans="1:31">
      <c r="A173" s="1190"/>
      <c r="B173" s="4"/>
      <c r="C173" s="131">
        <f t="shared" si="7"/>
        <v>487.83359999999999</v>
      </c>
      <c r="D173" s="132">
        <f t="shared" si="7"/>
        <v>725.31899999999996</v>
      </c>
      <c r="E173" s="133">
        <f t="shared" si="7"/>
        <v>0</v>
      </c>
      <c r="F173" s="134">
        <f t="shared" si="7"/>
        <v>0</v>
      </c>
      <c r="G173" s="133">
        <f t="shared" si="7"/>
        <v>0</v>
      </c>
      <c r="H173" s="132">
        <f t="shared" si="6"/>
        <v>0</v>
      </c>
      <c r="I173" s="133">
        <f t="shared" si="6"/>
        <v>0</v>
      </c>
      <c r="J173" s="132">
        <f t="shared" si="6"/>
        <v>0</v>
      </c>
      <c r="K173" s="133">
        <f t="shared" si="6"/>
        <v>0</v>
      </c>
      <c r="L173" s="134">
        <f t="shared" si="6"/>
        <v>0</v>
      </c>
      <c r="M173" s="95" t="s">
        <v>54</v>
      </c>
      <c r="N173" s="1231"/>
      <c r="O173" s="307">
        <v>93</v>
      </c>
      <c r="P173" s="97">
        <v>100</v>
      </c>
      <c r="Q173" s="98">
        <v>100</v>
      </c>
      <c r="R173" s="99">
        <v>100</v>
      </c>
      <c r="S173" s="100">
        <v>70</v>
      </c>
      <c r="T173" s="101">
        <v>70</v>
      </c>
      <c r="U173" s="102">
        <v>70</v>
      </c>
      <c r="V173" s="103">
        <v>70</v>
      </c>
      <c r="W173" s="104" t="s">
        <v>46</v>
      </c>
      <c r="X173" s="105" t="s">
        <v>46</v>
      </c>
      <c r="Y173" s="106" t="s">
        <v>47</v>
      </c>
      <c r="Z173" s="107" t="s">
        <v>47</v>
      </c>
      <c r="AA173" s="108" t="s">
        <v>47</v>
      </c>
      <c r="AB173" s="109"/>
      <c r="AC173" s="56"/>
      <c r="AD173" s="56"/>
      <c r="AE173" s="4"/>
    </row>
    <row r="174" spans="1:31" ht="27">
      <c r="A174" s="1190"/>
      <c r="B174" s="4"/>
      <c r="C174" s="110">
        <f t="shared" si="7"/>
        <v>341.48352</v>
      </c>
      <c r="D174" s="111">
        <f t="shared" si="7"/>
        <v>1087.9785000000002</v>
      </c>
      <c r="E174" s="112">
        <f t="shared" si="7"/>
        <v>0</v>
      </c>
      <c r="F174" s="113">
        <f t="shared" si="7"/>
        <v>0</v>
      </c>
      <c r="G174" s="112">
        <f t="shared" si="7"/>
        <v>0</v>
      </c>
      <c r="H174" s="111">
        <f t="shared" si="6"/>
        <v>0</v>
      </c>
      <c r="I174" s="112">
        <f t="shared" si="6"/>
        <v>0</v>
      </c>
      <c r="J174" s="111">
        <f t="shared" si="6"/>
        <v>0</v>
      </c>
      <c r="K174" s="112">
        <f t="shared" si="6"/>
        <v>0</v>
      </c>
      <c r="L174" s="113">
        <f t="shared" si="6"/>
        <v>0</v>
      </c>
      <c r="M174" s="62" t="s">
        <v>216</v>
      </c>
      <c r="N174" s="1229" t="s">
        <v>217</v>
      </c>
      <c r="O174" s="308">
        <v>93</v>
      </c>
      <c r="P174" s="64">
        <v>100</v>
      </c>
      <c r="Q174" s="120">
        <v>150</v>
      </c>
      <c r="R174" s="121">
        <v>70</v>
      </c>
      <c r="S174" s="185">
        <v>50</v>
      </c>
      <c r="T174" s="122">
        <v>50</v>
      </c>
      <c r="U174" s="138">
        <v>50</v>
      </c>
      <c r="V174" s="126">
        <v>85</v>
      </c>
      <c r="W174" s="130" t="s">
        <v>47</v>
      </c>
      <c r="X174" s="139" t="s">
        <v>47</v>
      </c>
      <c r="Y174" s="833" t="s">
        <v>47</v>
      </c>
      <c r="Z174" s="834" t="s">
        <v>47</v>
      </c>
      <c r="AA174" s="832" t="s">
        <v>47</v>
      </c>
      <c r="AB174" s="309" t="s">
        <v>558</v>
      </c>
      <c r="AC174" s="879"/>
      <c r="AD174" s="56"/>
      <c r="AE174" s="4"/>
    </row>
    <row r="175" spans="1:31">
      <c r="A175" s="1190"/>
      <c r="B175" s="4"/>
      <c r="C175" s="110">
        <f t="shared" si="7"/>
        <v>465.71520000000004</v>
      </c>
      <c r="D175" s="111">
        <f t="shared" si="7"/>
        <v>934.78454999999997</v>
      </c>
      <c r="E175" s="112">
        <f t="shared" si="7"/>
        <v>0</v>
      </c>
      <c r="F175" s="113">
        <f t="shared" si="7"/>
        <v>0</v>
      </c>
      <c r="G175" s="112">
        <f t="shared" si="7"/>
        <v>0</v>
      </c>
      <c r="H175" s="111">
        <f t="shared" si="6"/>
        <v>0</v>
      </c>
      <c r="I175" s="112">
        <f t="shared" si="6"/>
        <v>0</v>
      </c>
      <c r="J175" s="111">
        <f t="shared" si="6"/>
        <v>0</v>
      </c>
      <c r="K175" s="112">
        <f t="shared" si="6"/>
        <v>0</v>
      </c>
      <c r="L175" s="113">
        <f t="shared" si="6"/>
        <v>0</v>
      </c>
      <c r="M175" s="62" t="s">
        <v>213</v>
      </c>
      <c r="N175" s="1230"/>
      <c r="O175" s="249">
        <v>111</v>
      </c>
      <c r="P175" s="86">
        <v>70</v>
      </c>
      <c r="Q175" s="120">
        <v>135</v>
      </c>
      <c r="R175" s="66">
        <v>100</v>
      </c>
      <c r="S175" s="67">
        <v>70</v>
      </c>
      <c r="T175" s="68">
        <v>85</v>
      </c>
      <c r="U175" s="116">
        <v>85</v>
      </c>
      <c r="V175" s="70">
        <v>70</v>
      </c>
      <c r="W175" s="130" t="s">
        <v>47</v>
      </c>
      <c r="X175" s="755" t="s">
        <v>46</v>
      </c>
      <c r="Y175" s="833" t="s">
        <v>47</v>
      </c>
      <c r="Z175" s="834" t="s">
        <v>47</v>
      </c>
      <c r="AA175" s="832" t="s">
        <v>47</v>
      </c>
      <c r="AB175" s="72"/>
      <c r="AC175" s="879"/>
      <c r="AD175" s="56"/>
      <c r="AE175" s="4"/>
    </row>
    <row r="176" spans="1:31" ht="27">
      <c r="A176" s="1190"/>
      <c r="B176" s="4"/>
      <c r="C176" s="110">
        <f t="shared" si="7"/>
        <v>453.685248</v>
      </c>
      <c r="D176" s="111">
        <f t="shared" si="7"/>
        <v>870.38279999999997</v>
      </c>
      <c r="E176" s="112">
        <f t="shared" si="7"/>
        <v>0</v>
      </c>
      <c r="F176" s="113">
        <f t="shared" si="7"/>
        <v>0</v>
      </c>
      <c r="G176" s="112">
        <f t="shared" si="7"/>
        <v>0</v>
      </c>
      <c r="H176" s="111">
        <f t="shared" si="6"/>
        <v>0</v>
      </c>
      <c r="I176" s="112">
        <f t="shared" si="6"/>
        <v>0</v>
      </c>
      <c r="J176" s="111">
        <f t="shared" si="6"/>
        <v>0</v>
      </c>
      <c r="K176" s="112">
        <f t="shared" si="6"/>
        <v>0</v>
      </c>
      <c r="L176" s="113">
        <f t="shared" si="6"/>
        <v>0</v>
      </c>
      <c r="M176" s="184" t="s">
        <v>218</v>
      </c>
      <c r="N176" s="1230"/>
      <c r="O176" s="261">
        <v>93</v>
      </c>
      <c r="P176" s="86">
        <v>93</v>
      </c>
      <c r="Q176" s="120">
        <v>120</v>
      </c>
      <c r="R176" s="121">
        <v>93</v>
      </c>
      <c r="S176" s="185">
        <v>40</v>
      </c>
      <c r="T176" s="80">
        <v>70</v>
      </c>
      <c r="U176" s="138">
        <v>45</v>
      </c>
      <c r="V176" s="70">
        <v>70</v>
      </c>
      <c r="W176" s="130" t="s">
        <v>47</v>
      </c>
      <c r="X176" s="755" t="s">
        <v>46</v>
      </c>
      <c r="Y176" s="833" t="s">
        <v>47</v>
      </c>
      <c r="Z176" s="834" t="s">
        <v>47</v>
      </c>
      <c r="AA176" s="832" t="s">
        <v>47</v>
      </c>
      <c r="AB176" s="235" t="s">
        <v>559</v>
      </c>
      <c r="AC176" s="879"/>
      <c r="AD176" s="56"/>
      <c r="AE176" s="4"/>
    </row>
    <row r="177" spans="1:31">
      <c r="A177" s="1190"/>
      <c r="B177" s="4"/>
      <c r="C177" s="143">
        <f t="shared" si="7"/>
        <v>487.83359999999999</v>
      </c>
      <c r="D177" s="144">
        <f t="shared" si="7"/>
        <v>870.38279999999997</v>
      </c>
      <c r="E177" s="145">
        <f t="shared" si="7"/>
        <v>0</v>
      </c>
      <c r="F177" s="146">
        <f t="shared" si="7"/>
        <v>0</v>
      </c>
      <c r="G177" s="145">
        <f t="shared" si="7"/>
        <v>0</v>
      </c>
      <c r="H177" s="144">
        <f t="shared" si="6"/>
        <v>0</v>
      </c>
      <c r="I177" s="145">
        <f t="shared" si="6"/>
        <v>0</v>
      </c>
      <c r="J177" s="144">
        <f t="shared" si="6"/>
        <v>0</v>
      </c>
      <c r="K177" s="145">
        <f t="shared" si="6"/>
        <v>0</v>
      </c>
      <c r="L177" s="146">
        <f t="shared" si="6"/>
        <v>0</v>
      </c>
      <c r="M177" s="310" t="s">
        <v>219</v>
      </c>
      <c r="N177" s="1231"/>
      <c r="O177" s="311">
        <v>93</v>
      </c>
      <c r="P177" s="149">
        <v>100</v>
      </c>
      <c r="Q177" s="253">
        <v>120</v>
      </c>
      <c r="R177" s="151">
        <v>100</v>
      </c>
      <c r="S177" s="254">
        <v>40</v>
      </c>
      <c r="T177" s="153">
        <v>70</v>
      </c>
      <c r="U177" s="255">
        <v>100</v>
      </c>
      <c r="V177" s="200">
        <v>70</v>
      </c>
      <c r="W177" s="256" t="s">
        <v>47</v>
      </c>
      <c r="X177" s="264" t="s">
        <v>47</v>
      </c>
      <c r="Y177" s="158" t="s">
        <v>47</v>
      </c>
      <c r="Z177" s="159" t="s">
        <v>47</v>
      </c>
      <c r="AA177" s="160" t="s">
        <v>47</v>
      </c>
      <c r="AB177" s="204"/>
      <c r="AC177" s="56"/>
      <c r="AD177" s="56"/>
      <c r="AE177" s="4"/>
    </row>
    <row r="178" spans="1:31" s="56" customFormat="1" ht="13.5" customHeight="1">
      <c r="A178" s="1190"/>
      <c r="B178" s="4"/>
      <c r="C178" s="162">
        <f t="shared" si="7"/>
        <v>761.24160000000006</v>
      </c>
      <c r="D178" s="163">
        <f t="shared" si="7"/>
        <v>754.55100000000004</v>
      </c>
      <c r="E178" s="164">
        <f t="shared" si="7"/>
        <v>0</v>
      </c>
      <c r="F178" s="165">
        <f t="shared" si="7"/>
        <v>0</v>
      </c>
      <c r="G178" s="164">
        <f t="shared" si="7"/>
        <v>0</v>
      </c>
      <c r="H178" s="163">
        <f t="shared" si="7"/>
        <v>0</v>
      </c>
      <c r="I178" s="164">
        <f t="shared" si="7"/>
        <v>0</v>
      </c>
      <c r="J178" s="163">
        <f t="shared" si="7"/>
        <v>0</v>
      </c>
      <c r="K178" s="164">
        <f t="shared" si="7"/>
        <v>0</v>
      </c>
      <c r="L178" s="165">
        <f t="shared" si="7"/>
        <v>0</v>
      </c>
      <c r="M178" s="166" t="s">
        <v>124</v>
      </c>
      <c r="N178" s="1201" t="s">
        <v>220</v>
      </c>
      <c r="O178" s="312">
        <v>77</v>
      </c>
      <c r="P178" s="222">
        <v>135</v>
      </c>
      <c r="Q178" s="169">
        <v>100</v>
      </c>
      <c r="R178" s="206">
        <v>150</v>
      </c>
      <c r="S178" s="230">
        <v>90</v>
      </c>
      <c r="T178" s="231">
        <v>70</v>
      </c>
      <c r="U178" s="173">
        <v>70</v>
      </c>
      <c r="V178" s="174">
        <v>70</v>
      </c>
      <c r="W178" s="175" t="s">
        <v>46</v>
      </c>
      <c r="X178" s="176" t="s">
        <v>46</v>
      </c>
      <c r="Y178" s="208" t="s">
        <v>47</v>
      </c>
      <c r="Z178" s="209" t="s">
        <v>47</v>
      </c>
      <c r="AA178" s="233" t="s">
        <v>47</v>
      </c>
      <c r="AB178" s="180"/>
      <c r="AC178" s="879"/>
      <c r="AE178" s="4"/>
    </row>
    <row r="179" spans="1:31" ht="14.25" customHeight="1">
      <c r="A179" s="1190"/>
      <c r="B179" s="4"/>
      <c r="C179" s="110">
        <f t="shared" si="7"/>
        <v>761.24160000000006</v>
      </c>
      <c r="D179" s="111">
        <f t="shared" si="7"/>
        <v>754.55100000000004</v>
      </c>
      <c r="E179" s="112">
        <f t="shared" si="7"/>
        <v>0</v>
      </c>
      <c r="F179" s="113">
        <f t="shared" si="7"/>
        <v>0</v>
      </c>
      <c r="G179" s="112">
        <f t="shared" si="7"/>
        <v>0</v>
      </c>
      <c r="H179" s="111">
        <f t="shared" si="7"/>
        <v>0</v>
      </c>
      <c r="I179" s="112">
        <f t="shared" si="7"/>
        <v>0</v>
      </c>
      <c r="J179" s="111">
        <f t="shared" si="7"/>
        <v>0</v>
      </c>
      <c r="K179" s="112">
        <f t="shared" si="7"/>
        <v>0</v>
      </c>
      <c r="L179" s="113">
        <f t="shared" si="7"/>
        <v>0</v>
      </c>
      <c r="M179" s="210" t="s">
        <v>221</v>
      </c>
      <c r="N179" s="1202"/>
      <c r="O179" s="313">
        <v>77</v>
      </c>
      <c r="P179" s="64">
        <v>100</v>
      </c>
      <c r="Q179" s="65">
        <v>100</v>
      </c>
      <c r="R179" s="88">
        <v>150</v>
      </c>
      <c r="S179" s="185">
        <v>40</v>
      </c>
      <c r="T179" s="68">
        <v>85</v>
      </c>
      <c r="U179" s="116">
        <v>85</v>
      </c>
      <c r="V179" s="70">
        <v>70</v>
      </c>
      <c r="W179" s="754" t="s">
        <v>46</v>
      </c>
      <c r="X179" s="755" t="s">
        <v>46</v>
      </c>
      <c r="Y179" s="71" t="s">
        <v>46</v>
      </c>
      <c r="Z179" s="834" t="s">
        <v>47</v>
      </c>
      <c r="AA179" s="832" t="s">
        <v>47</v>
      </c>
      <c r="AB179" s="72"/>
      <c r="AC179" s="879"/>
      <c r="AD179" s="56"/>
      <c r="AE179" s="4"/>
    </row>
    <row r="180" spans="1:31">
      <c r="A180" s="1190"/>
      <c r="B180" s="4"/>
      <c r="C180" s="110">
        <f t="shared" si="7"/>
        <v>651.93984</v>
      </c>
      <c r="D180" s="111">
        <f t="shared" si="7"/>
        <v>718.01100000000008</v>
      </c>
      <c r="E180" s="112">
        <f t="shared" si="7"/>
        <v>0</v>
      </c>
      <c r="F180" s="113">
        <f t="shared" si="7"/>
        <v>0</v>
      </c>
      <c r="G180" s="112">
        <f t="shared" si="7"/>
        <v>0</v>
      </c>
      <c r="H180" s="111">
        <f t="shared" si="7"/>
        <v>0</v>
      </c>
      <c r="I180" s="112">
        <f t="shared" si="7"/>
        <v>0</v>
      </c>
      <c r="J180" s="111">
        <f t="shared" si="7"/>
        <v>0</v>
      </c>
      <c r="K180" s="112">
        <f t="shared" si="7"/>
        <v>0</v>
      </c>
      <c r="L180" s="113">
        <f t="shared" si="7"/>
        <v>0</v>
      </c>
      <c r="M180" s="210" t="s">
        <v>222</v>
      </c>
      <c r="N180" s="1202"/>
      <c r="O180" s="268">
        <v>97</v>
      </c>
      <c r="P180" s="64">
        <v>100</v>
      </c>
      <c r="Q180" s="65">
        <v>100</v>
      </c>
      <c r="R180" s="88">
        <v>135</v>
      </c>
      <c r="S180" s="185">
        <v>40</v>
      </c>
      <c r="T180" s="122">
        <v>50</v>
      </c>
      <c r="U180" s="116">
        <v>85</v>
      </c>
      <c r="V180" s="70">
        <v>70</v>
      </c>
      <c r="W180" s="754" t="s">
        <v>46</v>
      </c>
      <c r="X180" s="755" t="s">
        <v>46</v>
      </c>
      <c r="Y180" s="833" t="s">
        <v>47</v>
      </c>
      <c r="Z180" s="834" t="s">
        <v>47</v>
      </c>
      <c r="AA180" s="832" t="s">
        <v>47</v>
      </c>
      <c r="AB180" s="72"/>
      <c r="AC180" s="879"/>
      <c r="AD180" s="56"/>
      <c r="AE180" s="4"/>
    </row>
    <row r="181" spans="1:31">
      <c r="A181" s="1190"/>
      <c r="B181" s="4"/>
      <c r="C181" s="110">
        <f t="shared" si="7"/>
        <v>685.1174400000001</v>
      </c>
      <c r="D181" s="111">
        <f t="shared" si="7"/>
        <v>754.55100000000004</v>
      </c>
      <c r="E181" s="112">
        <f t="shared" si="7"/>
        <v>0</v>
      </c>
      <c r="F181" s="113">
        <f t="shared" si="7"/>
        <v>0</v>
      </c>
      <c r="G181" s="112">
        <f t="shared" si="7"/>
        <v>0</v>
      </c>
      <c r="H181" s="111">
        <f t="shared" si="7"/>
        <v>0</v>
      </c>
      <c r="I181" s="112">
        <f t="shared" si="7"/>
        <v>0</v>
      </c>
      <c r="J181" s="111">
        <f t="shared" si="7"/>
        <v>0</v>
      </c>
      <c r="K181" s="112">
        <f t="shared" si="7"/>
        <v>0</v>
      </c>
      <c r="L181" s="113">
        <f t="shared" si="7"/>
        <v>0</v>
      </c>
      <c r="M181" s="62" t="s">
        <v>223</v>
      </c>
      <c r="N181" s="1202"/>
      <c r="O181" s="313">
        <v>77</v>
      </c>
      <c r="P181" s="213">
        <v>135</v>
      </c>
      <c r="Q181" s="65">
        <v>100</v>
      </c>
      <c r="R181" s="88">
        <v>135</v>
      </c>
      <c r="S181" s="67">
        <v>70</v>
      </c>
      <c r="T181" s="122">
        <v>50</v>
      </c>
      <c r="U181" s="69">
        <v>70</v>
      </c>
      <c r="V181" s="70">
        <v>70</v>
      </c>
      <c r="W181" s="754" t="s">
        <v>46</v>
      </c>
      <c r="X181" s="755" t="s">
        <v>46</v>
      </c>
      <c r="Y181" s="71" t="s">
        <v>46</v>
      </c>
      <c r="Z181" s="834" t="s">
        <v>47</v>
      </c>
      <c r="AA181" s="832" t="s">
        <v>47</v>
      </c>
      <c r="AB181" s="72"/>
      <c r="AC181" s="879"/>
      <c r="AD181" s="56"/>
      <c r="AE181" s="4"/>
    </row>
    <row r="182" spans="1:31">
      <c r="A182" s="1190"/>
      <c r="B182" s="4"/>
      <c r="C182" s="110">
        <f t="shared" si="7"/>
        <v>482.91840000000002</v>
      </c>
      <c r="D182" s="111">
        <f t="shared" si="7"/>
        <v>718.01100000000008</v>
      </c>
      <c r="E182" s="112">
        <f t="shared" si="7"/>
        <v>0</v>
      </c>
      <c r="F182" s="113">
        <f t="shared" si="7"/>
        <v>0</v>
      </c>
      <c r="G182" s="112">
        <f t="shared" si="7"/>
        <v>0</v>
      </c>
      <c r="H182" s="111">
        <f t="shared" si="7"/>
        <v>0</v>
      </c>
      <c r="I182" s="112">
        <f t="shared" si="7"/>
        <v>0</v>
      </c>
      <c r="J182" s="111">
        <f t="shared" si="7"/>
        <v>0</v>
      </c>
      <c r="K182" s="112">
        <f t="shared" si="7"/>
        <v>0</v>
      </c>
      <c r="L182" s="113">
        <f t="shared" si="7"/>
        <v>0</v>
      </c>
      <c r="M182" s="210" t="s">
        <v>54</v>
      </c>
      <c r="N182" s="1202"/>
      <c r="O182" s="268">
        <v>97</v>
      </c>
      <c r="P182" s="64">
        <v>100</v>
      </c>
      <c r="Q182" s="65">
        <v>100</v>
      </c>
      <c r="R182" s="66">
        <v>100</v>
      </c>
      <c r="S182" s="185">
        <v>40</v>
      </c>
      <c r="T182" s="80">
        <v>70</v>
      </c>
      <c r="U182" s="116">
        <v>85</v>
      </c>
      <c r="V182" s="70">
        <v>70</v>
      </c>
      <c r="W182" s="754" t="s">
        <v>46</v>
      </c>
      <c r="X182" s="755" t="s">
        <v>46</v>
      </c>
      <c r="Y182" s="833" t="s">
        <v>47</v>
      </c>
      <c r="Z182" s="834" t="s">
        <v>47</v>
      </c>
      <c r="AA182" s="832" t="s">
        <v>47</v>
      </c>
      <c r="AB182" s="72"/>
      <c r="AC182" s="879"/>
      <c r="AD182" s="56"/>
      <c r="AE182" s="4"/>
    </row>
    <row r="183" spans="1:31">
      <c r="A183" s="1190"/>
      <c r="B183" s="4"/>
      <c r="C183" s="110">
        <f t="shared" si="7"/>
        <v>651.93984</v>
      </c>
      <c r="D183" s="111">
        <f t="shared" si="7"/>
        <v>502.60769999999997</v>
      </c>
      <c r="E183" s="112">
        <f t="shared" si="7"/>
        <v>0</v>
      </c>
      <c r="F183" s="113">
        <f t="shared" si="7"/>
        <v>0</v>
      </c>
      <c r="G183" s="112">
        <f t="shared" si="7"/>
        <v>0</v>
      </c>
      <c r="H183" s="111">
        <f t="shared" si="7"/>
        <v>0</v>
      </c>
      <c r="I183" s="112">
        <f t="shared" si="7"/>
        <v>0</v>
      </c>
      <c r="J183" s="111">
        <f t="shared" si="7"/>
        <v>0</v>
      </c>
      <c r="K183" s="112">
        <f t="shared" si="7"/>
        <v>0</v>
      </c>
      <c r="L183" s="113">
        <f t="shared" si="7"/>
        <v>0</v>
      </c>
      <c r="M183" s="210" t="s">
        <v>51</v>
      </c>
      <c r="N183" s="1202"/>
      <c r="O183" s="268">
        <v>97</v>
      </c>
      <c r="P183" s="86">
        <v>70</v>
      </c>
      <c r="Q183" s="87">
        <v>70</v>
      </c>
      <c r="R183" s="88">
        <v>135</v>
      </c>
      <c r="S183" s="185">
        <v>55</v>
      </c>
      <c r="T183" s="80">
        <v>70</v>
      </c>
      <c r="U183" s="116">
        <v>85</v>
      </c>
      <c r="V183" s="70">
        <v>70</v>
      </c>
      <c r="W183" s="130" t="s">
        <v>473</v>
      </c>
      <c r="X183" s="755" t="s">
        <v>46</v>
      </c>
      <c r="Y183" s="833" t="s">
        <v>47</v>
      </c>
      <c r="Z183" s="81" t="s">
        <v>46</v>
      </c>
      <c r="AA183" s="832" t="s">
        <v>47</v>
      </c>
      <c r="AB183" s="72"/>
      <c r="AC183" s="879"/>
      <c r="AD183" s="56"/>
      <c r="AE183" s="4"/>
    </row>
    <row r="184" spans="1:31">
      <c r="A184" s="1190"/>
      <c r="B184" s="4"/>
      <c r="C184" s="110">
        <f t="shared" si="7"/>
        <v>761.24160000000006</v>
      </c>
      <c r="D184" s="111">
        <f t="shared" si="7"/>
        <v>754.55100000000004</v>
      </c>
      <c r="E184" s="112">
        <f t="shared" si="7"/>
        <v>0</v>
      </c>
      <c r="F184" s="113">
        <f t="shared" si="7"/>
        <v>0</v>
      </c>
      <c r="G184" s="112">
        <f t="shared" si="7"/>
        <v>0</v>
      </c>
      <c r="H184" s="111">
        <f t="shared" si="7"/>
        <v>0</v>
      </c>
      <c r="I184" s="112">
        <f t="shared" si="7"/>
        <v>0</v>
      </c>
      <c r="J184" s="111">
        <f t="shared" si="7"/>
        <v>0</v>
      </c>
      <c r="K184" s="112">
        <f t="shared" si="7"/>
        <v>0</v>
      </c>
      <c r="L184" s="113">
        <f t="shared" si="7"/>
        <v>0</v>
      </c>
      <c r="M184" s="62" t="s">
        <v>224</v>
      </c>
      <c r="N184" s="1202"/>
      <c r="O184" s="313">
        <v>77</v>
      </c>
      <c r="P184" s="213">
        <v>135</v>
      </c>
      <c r="Q184" s="65">
        <v>100</v>
      </c>
      <c r="R184" s="88">
        <v>150</v>
      </c>
      <c r="S184" s="79">
        <v>90</v>
      </c>
      <c r="T184" s="80">
        <v>70</v>
      </c>
      <c r="U184" s="69">
        <v>70</v>
      </c>
      <c r="V184" s="70">
        <v>70</v>
      </c>
      <c r="W184" s="754" t="s">
        <v>46</v>
      </c>
      <c r="X184" s="755" t="s">
        <v>46</v>
      </c>
      <c r="Y184" s="833" t="s">
        <v>47</v>
      </c>
      <c r="Z184" s="834" t="s">
        <v>47</v>
      </c>
      <c r="AA184" s="832" t="s">
        <v>47</v>
      </c>
      <c r="AB184" s="72"/>
      <c r="AC184" s="879"/>
      <c r="AD184" s="56"/>
      <c r="AE184" s="4"/>
    </row>
    <row r="185" spans="1:31">
      <c r="A185" s="1190"/>
      <c r="B185" s="4"/>
      <c r="C185" s="110">
        <f t="shared" si="7"/>
        <v>482.91840000000002</v>
      </c>
      <c r="D185" s="111">
        <f t="shared" si="7"/>
        <v>718.01100000000008</v>
      </c>
      <c r="E185" s="112">
        <f t="shared" si="7"/>
        <v>0</v>
      </c>
      <c r="F185" s="113">
        <f t="shared" si="7"/>
        <v>0</v>
      </c>
      <c r="G185" s="112">
        <f t="shared" si="7"/>
        <v>0</v>
      </c>
      <c r="H185" s="111">
        <f t="shared" si="7"/>
        <v>0</v>
      </c>
      <c r="I185" s="112">
        <f t="shared" si="7"/>
        <v>0</v>
      </c>
      <c r="J185" s="111">
        <f t="shared" si="7"/>
        <v>0</v>
      </c>
      <c r="K185" s="112">
        <f t="shared" si="7"/>
        <v>0</v>
      </c>
      <c r="L185" s="113">
        <f t="shared" si="7"/>
        <v>0</v>
      </c>
      <c r="M185" s="210" t="s">
        <v>225</v>
      </c>
      <c r="N185" s="1202"/>
      <c r="O185" s="268">
        <v>97</v>
      </c>
      <c r="P185" s="64">
        <v>100</v>
      </c>
      <c r="Q185" s="65">
        <v>100</v>
      </c>
      <c r="R185" s="66">
        <v>100</v>
      </c>
      <c r="S185" s="185">
        <v>40</v>
      </c>
      <c r="T185" s="80">
        <v>70</v>
      </c>
      <c r="U185" s="116">
        <v>85</v>
      </c>
      <c r="V185" s="70">
        <v>70</v>
      </c>
      <c r="W185" s="754" t="s">
        <v>46</v>
      </c>
      <c r="X185" s="755" t="s">
        <v>46</v>
      </c>
      <c r="Y185" s="833" t="s">
        <v>47</v>
      </c>
      <c r="Z185" s="834" t="s">
        <v>47</v>
      </c>
      <c r="AA185" s="832" t="s">
        <v>47</v>
      </c>
      <c r="AB185" s="72"/>
      <c r="AC185" s="879"/>
      <c r="AD185" s="56"/>
      <c r="AE185" s="4"/>
    </row>
    <row r="186" spans="1:31">
      <c r="A186" s="1190"/>
      <c r="B186" s="4"/>
      <c r="C186" s="110">
        <f t="shared" si="7"/>
        <v>507.49440000000004</v>
      </c>
      <c r="D186" s="111">
        <f t="shared" si="7"/>
        <v>754.55100000000004</v>
      </c>
      <c r="E186" s="112">
        <f t="shared" si="7"/>
        <v>0</v>
      </c>
      <c r="F186" s="113">
        <f t="shared" si="7"/>
        <v>0</v>
      </c>
      <c r="G186" s="112">
        <f t="shared" si="7"/>
        <v>0</v>
      </c>
      <c r="H186" s="111">
        <f t="shared" si="7"/>
        <v>0</v>
      </c>
      <c r="I186" s="112">
        <f t="shared" si="7"/>
        <v>0</v>
      </c>
      <c r="J186" s="111">
        <f t="shared" si="7"/>
        <v>0</v>
      </c>
      <c r="K186" s="112">
        <f t="shared" si="7"/>
        <v>0</v>
      </c>
      <c r="L186" s="113">
        <f t="shared" si="7"/>
        <v>0</v>
      </c>
      <c r="M186" s="184" t="s">
        <v>226</v>
      </c>
      <c r="N186" s="1202"/>
      <c r="O186" s="313">
        <v>77</v>
      </c>
      <c r="P186" s="64">
        <v>100</v>
      </c>
      <c r="Q186" s="65">
        <v>100</v>
      </c>
      <c r="R186" s="66">
        <v>100</v>
      </c>
      <c r="S186" s="185">
        <v>40</v>
      </c>
      <c r="T186" s="68">
        <v>85</v>
      </c>
      <c r="U186" s="116">
        <v>85</v>
      </c>
      <c r="V186" s="126">
        <v>85</v>
      </c>
      <c r="W186" s="754" t="s">
        <v>46</v>
      </c>
      <c r="X186" s="755" t="s">
        <v>46</v>
      </c>
      <c r="Y186" s="833" t="s">
        <v>47</v>
      </c>
      <c r="Z186" s="834" t="s">
        <v>47</v>
      </c>
      <c r="AA186" s="832" t="s">
        <v>47</v>
      </c>
      <c r="AB186" s="127" t="s">
        <v>78</v>
      </c>
      <c r="AC186" s="879"/>
      <c r="AD186" s="56"/>
      <c r="AE186" s="4"/>
    </row>
    <row r="187" spans="1:31">
      <c r="A187" s="1190"/>
      <c r="B187" s="4"/>
      <c r="C187" s="110">
        <f t="shared" si="7"/>
        <v>507.49440000000004</v>
      </c>
      <c r="D187" s="111">
        <f t="shared" si="7"/>
        <v>754.55100000000004</v>
      </c>
      <c r="E187" s="112">
        <f t="shared" si="7"/>
        <v>0</v>
      </c>
      <c r="F187" s="113">
        <f t="shared" si="7"/>
        <v>0</v>
      </c>
      <c r="G187" s="112">
        <f t="shared" si="7"/>
        <v>0</v>
      </c>
      <c r="H187" s="111">
        <f t="shared" si="7"/>
        <v>0</v>
      </c>
      <c r="I187" s="112">
        <f t="shared" si="7"/>
        <v>0</v>
      </c>
      <c r="J187" s="111">
        <f t="shared" si="7"/>
        <v>0</v>
      </c>
      <c r="K187" s="112">
        <f t="shared" si="7"/>
        <v>0</v>
      </c>
      <c r="L187" s="113">
        <f t="shared" si="7"/>
        <v>0</v>
      </c>
      <c r="M187" s="62" t="s">
        <v>190</v>
      </c>
      <c r="N187" s="1202"/>
      <c r="O187" s="313">
        <v>77</v>
      </c>
      <c r="P187" s="64">
        <v>100</v>
      </c>
      <c r="Q187" s="65">
        <v>100</v>
      </c>
      <c r="R187" s="66">
        <v>100</v>
      </c>
      <c r="S187" s="67">
        <v>70</v>
      </c>
      <c r="T187" s="68">
        <v>90</v>
      </c>
      <c r="U187" s="69">
        <v>70</v>
      </c>
      <c r="V187" s="70">
        <v>70</v>
      </c>
      <c r="W187" s="754" t="s">
        <v>46</v>
      </c>
      <c r="X187" s="755" t="s">
        <v>46</v>
      </c>
      <c r="Y187" s="71" t="s">
        <v>46</v>
      </c>
      <c r="Z187" s="81" t="s">
        <v>46</v>
      </c>
      <c r="AA187" s="82" t="s">
        <v>46</v>
      </c>
      <c r="AB187" s="72"/>
      <c r="AC187" s="879"/>
      <c r="AD187" s="56"/>
      <c r="AE187" s="4"/>
    </row>
    <row r="188" spans="1:31" s="306" customFormat="1">
      <c r="A188" s="1190"/>
      <c r="B188" s="4"/>
      <c r="C188" s="131">
        <f t="shared" si="7"/>
        <v>507.49440000000004</v>
      </c>
      <c r="D188" s="132">
        <f t="shared" si="7"/>
        <v>754.55100000000004</v>
      </c>
      <c r="E188" s="133">
        <f t="shared" si="7"/>
        <v>0</v>
      </c>
      <c r="F188" s="134">
        <f t="shared" si="7"/>
        <v>0</v>
      </c>
      <c r="G188" s="133">
        <f t="shared" si="7"/>
        <v>0</v>
      </c>
      <c r="H188" s="132">
        <f t="shared" si="7"/>
        <v>0</v>
      </c>
      <c r="I188" s="133">
        <f t="shared" si="7"/>
        <v>0</v>
      </c>
      <c r="J188" s="132">
        <f t="shared" si="7"/>
        <v>0</v>
      </c>
      <c r="K188" s="133">
        <f t="shared" si="7"/>
        <v>0</v>
      </c>
      <c r="L188" s="134">
        <f t="shared" si="7"/>
        <v>0</v>
      </c>
      <c r="M188" s="95" t="s">
        <v>188</v>
      </c>
      <c r="N188" s="1203"/>
      <c r="O188" s="314">
        <v>77</v>
      </c>
      <c r="P188" s="97">
        <v>100</v>
      </c>
      <c r="Q188" s="98">
        <v>100</v>
      </c>
      <c r="R188" s="99">
        <v>100</v>
      </c>
      <c r="S188" s="100">
        <v>70</v>
      </c>
      <c r="T188" s="216">
        <v>50</v>
      </c>
      <c r="U188" s="190">
        <v>90</v>
      </c>
      <c r="V188" s="218">
        <v>50</v>
      </c>
      <c r="W188" s="104" t="s">
        <v>46</v>
      </c>
      <c r="X188" s="105" t="s">
        <v>46</v>
      </c>
      <c r="Y188" s="106" t="s">
        <v>47</v>
      </c>
      <c r="Z188" s="107" t="s">
        <v>47</v>
      </c>
      <c r="AA188" s="108" t="s">
        <v>47</v>
      </c>
      <c r="AB188" s="109"/>
      <c r="AC188" s="56"/>
      <c r="AD188" s="56"/>
      <c r="AE188" s="4"/>
    </row>
    <row r="189" spans="1:31">
      <c r="A189" s="1190"/>
      <c r="B189" s="4"/>
      <c r="C189" s="110">
        <f t="shared" si="7"/>
        <v>651.93984</v>
      </c>
      <c r="D189" s="111">
        <f t="shared" si="7"/>
        <v>718.01100000000008</v>
      </c>
      <c r="E189" s="112">
        <f t="shared" si="7"/>
        <v>0</v>
      </c>
      <c r="F189" s="113">
        <f t="shared" si="7"/>
        <v>0</v>
      </c>
      <c r="G189" s="112">
        <f t="shared" si="7"/>
        <v>0</v>
      </c>
      <c r="H189" s="111">
        <f t="shared" si="7"/>
        <v>0</v>
      </c>
      <c r="I189" s="112">
        <f t="shared" si="7"/>
        <v>0</v>
      </c>
      <c r="J189" s="111">
        <f t="shared" si="7"/>
        <v>0</v>
      </c>
      <c r="K189" s="112">
        <f t="shared" si="7"/>
        <v>0</v>
      </c>
      <c r="L189" s="113">
        <f t="shared" si="7"/>
        <v>0</v>
      </c>
      <c r="M189" s="62" t="s">
        <v>101</v>
      </c>
      <c r="N189" s="1221" t="s">
        <v>227</v>
      </c>
      <c r="O189" s="315">
        <v>97</v>
      </c>
      <c r="P189" s="213">
        <v>135</v>
      </c>
      <c r="Q189" s="65">
        <v>100</v>
      </c>
      <c r="R189" s="88">
        <v>135</v>
      </c>
      <c r="S189" s="67">
        <v>70</v>
      </c>
      <c r="T189" s="68">
        <v>90</v>
      </c>
      <c r="U189" s="69">
        <v>70</v>
      </c>
      <c r="V189" s="70">
        <v>70</v>
      </c>
      <c r="W189" s="754" t="s">
        <v>46</v>
      </c>
      <c r="X189" s="755" t="s">
        <v>46</v>
      </c>
      <c r="Y189" s="71" t="s">
        <v>46</v>
      </c>
      <c r="Z189" s="81" t="s">
        <v>46</v>
      </c>
      <c r="AA189" s="82" t="s">
        <v>46</v>
      </c>
      <c r="AB189" s="72"/>
      <c r="AC189" s="879"/>
      <c r="AD189" s="56"/>
      <c r="AE189" s="4"/>
    </row>
    <row r="190" spans="1:31">
      <c r="A190" s="1190"/>
      <c r="B190" s="4"/>
      <c r="C190" s="110">
        <f t="shared" si="7"/>
        <v>458.3424</v>
      </c>
      <c r="D190" s="111">
        <f t="shared" si="7"/>
        <v>919.98585000000003</v>
      </c>
      <c r="E190" s="112">
        <f t="shared" si="7"/>
        <v>0</v>
      </c>
      <c r="F190" s="113">
        <f t="shared" si="7"/>
        <v>0</v>
      </c>
      <c r="G190" s="112">
        <f t="shared" si="7"/>
        <v>0</v>
      </c>
      <c r="H190" s="111">
        <f t="shared" si="7"/>
        <v>0</v>
      </c>
      <c r="I190" s="112">
        <f t="shared" si="7"/>
        <v>0</v>
      </c>
      <c r="J190" s="111">
        <f t="shared" si="7"/>
        <v>0</v>
      </c>
      <c r="K190" s="112">
        <f t="shared" si="7"/>
        <v>0</v>
      </c>
      <c r="L190" s="113">
        <f t="shared" si="7"/>
        <v>0</v>
      </c>
      <c r="M190" s="62" t="s">
        <v>228</v>
      </c>
      <c r="N190" s="1196"/>
      <c r="O190" s="316">
        <v>117</v>
      </c>
      <c r="P190" s="64">
        <v>100</v>
      </c>
      <c r="Q190" s="120">
        <v>135</v>
      </c>
      <c r="R190" s="66">
        <v>100</v>
      </c>
      <c r="S190" s="67">
        <v>70</v>
      </c>
      <c r="T190" s="80">
        <v>70</v>
      </c>
      <c r="U190" s="116">
        <v>85</v>
      </c>
      <c r="V190" s="70">
        <v>70</v>
      </c>
      <c r="W190" s="130" t="s">
        <v>47</v>
      </c>
      <c r="X190" s="139" t="s">
        <v>47</v>
      </c>
      <c r="Y190" s="833" t="s">
        <v>47</v>
      </c>
      <c r="Z190" s="834" t="s">
        <v>47</v>
      </c>
      <c r="AA190" s="832" t="s">
        <v>47</v>
      </c>
      <c r="AB190" s="72"/>
      <c r="AC190" s="879"/>
      <c r="AD190" s="56"/>
      <c r="AE190" s="4"/>
    </row>
    <row r="191" spans="1:31">
      <c r="A191" s="1190"/>
      <c r="B191" s="4"/>
      <c r="C191" s="110">
        <f t="shared" si="7"/>
        <v>506.26559999999995</v>
      </c>
      <c r="D191" s="111">
        <f t="shared" si="7"/>
        <v>752.72399999999993</v>
      </c>
      <c r="E191" s="112">
        <f t="shared" si="7"/>
        <v>0</v>
      </c>
      <c r="F191" s="113">
        <f t="shared" si="7"/>
        <v>0</v>
      </c>
      <c r="G191" s="112">
        <f t="shared" si="7"/>
        <v>0</v>
      </c>
      <c r="H191" s="111">
        <f t="shared" si="7"/>
        <v>0</v>
      </c>
      <c r="I191" s="112">
        <f t="shared" si="7"/>
        <v>0</v>
      </c>
      <c r="J191" s="111">
        <f t="shared" si="7"/>
        <v>0</v>
      </c>
      <c r="K191" s="112">
        <f t="shared" si="7"/>
        <v>0</v>
      </c>
      <c r="L191" s="113">
        <f t="shared" si="7"/>
        <v>0</v>
      </c>
      <c r="M191" s="62" t="s">
        <v>229</v>
      </c>
      <c r="N191" s="1196"/>
      <c r="O191" s="317">
        <v>78</v>
      </c>
      <c r="P191" s="64">
        <v>100</v>
      </c>
      <c r="Q191" s="65">
        <v>100</v>
      </c>
      <c r="R191" s="66">
        <v>100</v>
      </c>
      <c r="S191" s="185">
        <v>30</v>
      </c>
      <c r="T191" s="122">
        <v>50</v>
      </c>
      <c r="U191" s="138">
        <v>30</v>
      </c>
      <c r="V191" s="129">
        <v>30</v>
      </c>
      <c r="W191" s="754" t="s">
        <v>46</v>
      </c>
      <c r="X191" s="755" t="s">
        <v>46</v>
      </c>
      <c r="Y191" s="833" t="s">
        <v>47</v>
      </c>
      <c r="Z191" s="834" t="s">
        <v>47</v>
      </c>
      <c r="AA191" s="832" t="s">
        <v>47</v>
      </c>
      <c r="AB191" s="72"/>
      <c r="AC191" s="879"/>
      <c r="AD191" s="56"/>
      <c r="AE191" s="4"/>
    </row>
    <row r="192" spans="1:31">
      <c r="A192" s="1190"/>
      <c r="B192" s="4"/>
      <c r="C192" s="110">
        <f t="shared" si="7"/>
        <v>482.91840000000002</v>
      </c>
      <c r="D192" s="111">
        <f t="shared" si="7"/>
        <v>718.01100000000008</v>
      </c>
      <c r="E192" s="112">
        <f t="shared" si="7"/>
        <v>0</v>
      </c>
      <c r="F192" s="113">
        <f t="shared" si="7"/>
        <v>0</v>
      </c>
      <c r="G192" s="112">
        <f t="shared" si="7"/>
        <v>0</v>
      </c>
      <c r="H192" s="111">
        <f t="shared" si="7"/>
        <v>0</v>
      </c>
      <c r="I192" s="112">
        <f t="shared" si="7"/>
        <v>0</v>
      </c>
      <c r="J192" s="111">
        <f t="shared" si="7"/>
        <v>0</v>
      </c>
      <c r="K192" s="112">
        <f t="shared" si="7"/>
        <v>0</v>
      </c>
      <c r="L192" s="113">
        <f t="shared" si="7"/>
        <v>0</v>
      </c>
      <c r="M192" s="62" t="s">
        <v>131</v>
      </c>
      <c r="N192" s="1196"/>
      <c r="O192" s="268">
        <v>97</v>
      </c>
      <c r="P192" s="64">
        <v>100</v>
      </c>
      <c r="Q192" s="65">
        <v>100</v>
      </c>
      <c r="R192" s="66">
        <v>100</v>
      </c>
      <c r="S192" s="67">
        <v>70</v>
      </c>
      <c r="T192" s="80">
        <v>70</v>
      </c>
      <c r="U192" s="116">
        <v>85</v>
      </c>
      <c r="V192" s="70">
        <v>70</v>
      </c>
      <c r="W192" s="754" t="s">
        <v>46</v>
      </c>
      <c r="X192" s="139" t="s">
        <v>473</v>
      </c>
      <c r="Y192" s="833" t="s">
        <v>47</v>
      </c>
      <c r="Z192" s="834" t="s">
        <v>47</v>
      </c>
      <c r="AA192" s="832" t="s">
        <v>47</v>
      </c>
      <c r="AB192" s="72"/>
      <c r="AC192" s="879"/>
      <c r="AD192" s="56"/>
      <c r="AE192" s="4"/>
    </row>
    <row r="193" spans="1:31">
      <c r="A193" s="1190"/>
      <c r="B193" s="4"/>
      <c r="C193" s="110">
        <f t="shared" si="7"/>
        <v>458.3424</v>
      </c>
      <c r="D193" s="111">
        <f t="shared" si="7"/>
        <v>919.98585000000003</v>
      </c>
      <c r="E193" s="112">
        <f t="shared" si="7"/>
        <v>0</v>
      </c>
      <c r="F193" s="113">
        <f t="shared" si="7"/>
        <v>0</v>
      </c>
      <c r="G193" s="112">
        <f t="shared" si="7"/>
        <v>0</v>
      </c>
      <c r="H193" s="111">
        <f t="shared" si="7"/>
        <v>0</v>
      </c>
      <c r="I193" s="112">
        <f t="shared" si="7"/>
        <v>0</v>
      </c>
      <c r="J193" s="111">
        <f t="shared" si="7"/>
        <v>0</v>
      </c>
      <c r="K193" s="112">
        <f t="shared" si="7"/>
        <v>0</v>
      </c>
      <c r="L193" s="113">
        <f t="shared" si="7"/>
        <v>0</v>
      </c>
      <c r="M193" s="62" t="s">
        <v>213</v>
      </c>
      <c r="N193" s="1196"/>
      <c r="O193" s="316">
        <v>117</v>
      </c>
      <c r="P193" s="86">
        <v>70</v>
      </c>
      <c r="Q193" s="120">
        <v>135</v>
      </c>
      <c r="R193" s="66">
        <v>100</v>
      </c>
      <c r="S193" s="67">
        <v>70</v>
      </c>
      <c r="T193" s="68">
        <v>85</v>
      </c>
      <c r="U193" s="116">
        <v>85</v>
      </c>
      <c r="V193" s="70">
        <v>70</v>
      </c>
      <c r="W193" s="754" t="s">
        <v>46</v>
      </c>
      <c r="X193" s="755" t="s">
        <v>46</v>
      </c>
      <c r="Y193" s="833" t="s">
        <v>47</v>
      </c>
      <c r="Z193" s="834" t="s">
        <v>47</v>
      </c>
      <c r="AA193" s="832" t="s">
        <v>47</v>
      </c>
      <c r="AB193" s="72"/>
      <c r="AC193" s="879"/>
      <c r="AD193" s="56"/>
      <c r="AE193" s="4"/>
    </row>
    <row r="194" spans="1:31">
      <c r="A194" s="1190"/>
      <c r="B194" s="4"/>
      <c r="C194" s="110">
        <f t="shared" ref="C194:L195" si="8">(IF(C$9-$O194&gt;0,C$9-$O194,0)*$P194/100+IF(C$10-$O194&gt;0,C$10-$O194,0)*$Q194/100+IF(C$11-$O194&gt;0,C$11-$O194,0)*$R194/100+C$12*$T194/100+C$13*$S194/100+C$14*$U194/100+C$15*$V194/100)*C$16/100*C$17/100</f>
        <v>482.91840000000002</v>
      </c>
      <c r="D194" s="111">
        <f t="shared" si="8"/>
        <v>718.01100000000008</v>
      </c>
      <c r="E194" s="112">
        <f t="shared" si="8"/>
        <v>0</v>
      </c>
      <c r="F194" s="113">
        <f t="shared" si="8"/>
        <v>0</v>
      </c>
      <c r="G194" s="112">
        <f t="shared" si="8"/>
        <v>0</v>
      </c>
      <c r="H194" s="111">
        <f t="shared" si="8"/>
        <v>0</v>
      </c>
      <c r="I194" s="112">
        <f t="shared" si="8"/>
        <v>0</v>
      </c>
      <c r="J194" s="111">
        <f t="shared" si="8"/>
        <v>0</v>
      </c>
      <c r="K194" s="112">
        <f t="shared" si="8"/>
        <v>0</v>
      </c>
      <c r="L194" s="113">
        <f>(IF(L$9-$O194&gt;0,L$9-$O194,0)*$P194/100+IF(L$10-$O194&gt;0,L$10-$O194,0)*$Q194/100+IF(L$11-$O194&gt;0,L$11-$O194,0)*$R194/100+L$12*$T194/100+L$13*$S194/100+L$14*$U194/100+L$15*$V194/100)*L$16/100*L$17/100</f>
        <v>0</v>
      </c>
      <c r="M194" s="62" t="s">
        <v>230</v>
      </c>
      <c r="N194" s="1196"/>
      <c r="O194" s="268">
        <v>97</v>
      </c>
      <c r="P194" s="64">
        <v>100</v>
      </c>
      <c r="Q194" s="65">
        <v>100</v>
      </c>
      <c r="R194" s="66">
        <v>100</v>
      </c>
      <c r="S194" s="67">
        <v>70</v>
      </c>
      <c r="T194" s="80">
        <v>70</v>
      </c>
      <c r="U194" s="116">
        <v>90</v>
      </c>
      <c r="V194" s="70">
        <v>70</v>
      </c>
      <c r="W194" s="130" t="s">
        <v>47</v>
      </c>
      <c r="X194" s="755" t="s">
        <v>46</v>
      </c>
      <c r="Y194" s="833" t="s">
        <v>47</v>
      </c>
      <c r="Z194" s="834" t="s">
        <v>47</v>
      </c>
      <c r="AA194" s="832" t="s">
        <v>47</v>
      </c>
      <c r="AB194" s="72" t="s">
        <v>231</v>
      </c>
      <c r="AC194" s="879"/>
      <c r="AD194" s="56"/>
      <c r="AE194" s="4"/>
    </row>
    <row r="195" spans="1:31">
      <c r="A195" s="1190"/>
      <c r="B195" s="4"/>
      <c r="C195" s="110">
        <f t="shared" si="8"/>
        <v>506.26559999999995</v>
      </c>
      <c r="D195" s="111">
        <f t="shared" si="8"/>
        <v>752.72399999999993</v>
      </c>
      <c r="E195" s="112">
        <f t="shared" si="8"/>
        <v>0</v>
      </c>
      <c r="F195" s="113">
        <f t="shared" si="8"/>
        <v>0</v>
      </c>
      <c r="G195" s="112">
        <f t="shared" si="8"/>
        <v>0</v>
      </c>
      <c r="H195" s="111">
        <f t="shared" si="8"/>
        <v>0</v>
      </c>
      <c r="I195" s="112">
        <f t="shared" si="8"/>
        <v>0</v>
      </c>
      <c r="J195" s="111">
        <f t="shared" si="8"/>
        <v>0</v>
      </c>
      <c r="K195" s="112">
        <f t="shared" si="8"/>
        <v>0</v>
      </c>
      <c r="L195" s="113">
        <f t="shared" si="8"/>
        <v>0</v>
      </c>
      <c r="M195" s="62" t="s">
        <v>232</v>
      </c>
      <c r="N195" s="1196"/>
      <c r="O195" s="317">
        <v>78</v>
      </c>
      <c r="P195" s="64">
        <v>100</v>
      </c>
      <c r="Q195" s="65">
        <v>100</v>
      </c>
      <c r="R195" s="66">
        <v>100</v>
      </c>
      <c r="S195" s="67">
        <v>70</v>
      </c>
      <c r="T195" s="122">
        <v>50</v>
      </c>
      <c r="U195" s="116">
        <v>85</v>
      </c>
      <c r="V195" s="70">
        <v>70</v>
      </c>
      <c r="W195" s="130" t="s">
        <v>47</v>
      </c>
      <c r="X195" s="139" t="s">
        <v>47</v>
      </c>
      <c r="Y195" s="833" t="s">
        <v>47</v>
      </c>
      <c r="Z195" s="834" t="s">
        <v>47</v>
      </c>
      <c r="AA195" s="832" t="s">
        <v>47</v>
      </c>
      <c r="AB195" s="72" t="s">
        <v>231</v>
      </c>
      <c r="AC195" s="879"/>
      <c r="AD195" s="56"/>
      <c r="AE195" s="4"/>
    </row>
    <row r="196" spans="1:31">
      <c r="A196" s="1190"/>
      <c r="B196" s="4"/>
      <c r="C196" s="110">
        <f t="shared" ref="C196:L221" si="9">(IF(C$9-$O196&gt;0,C$9-$O196,0)*$P196/100+IF(C$10-$O196&gt;0,C$10-$O196,0)*$Q196/100+IF(C$11-$O196&gt;0,C$11-$O196,0)*$R196/100+C$12*$T196/100+C$13*$S196/100+C$14*$U196/100+C$15*$V196/100)*C$16/100*C$17/100</f>
        <v>482.91840000000002</v>
      </c>
      <c r="D196" s="111">
        <f t="shared" si="9"/>
        <v>718.01100000000008</v>
      </c>
      <c r="E196" s="112">
        <f t="shared" si="9"/>
        <v>0</v>
      </c>
      <c r="F196" s="113">
        <f t="shared" si="9"/>
        <v>0</v>
      </c>
      <c r="G196" s="112">
        <f t="shared" si="9"/>
        <v>0</v>
      </c>
      <c r="H196" s="111">
        <f t="shared" si="9"/>
        <v>0</v>
      </c>
      <c r="I196" s="112">
        <f t="shared" si="9"/>
        <v>0</v>
      </c>
      <c r="J196" s="111">
        <f t="shared" si="9"/>
        <v>0</v>
      </c>
      <c r="K196" s="112">
        <f t="shared" si="9"/>
        <v>0</v>
      </c>
      <c r="L196" s="113">
        <f t="shared" si="9"/>
        <v>0</v>
      </c>
      <c r="M196" s="62" t="s">
        <v>215</v>
      </c>
      <c r="N196" s="1196"/>
      <c r="O196" s="268">
        <v>97</v>
      </c>
      <c r="P196" s="64">
        <v>100</v>
      </c>
      <c r="Q196" s="65">
        <v>100</v>
      </c>
      <c r="R196" s="66">
        <v>100</v>
      </c>
      <c r="S196" s="67">
        <v>70</v>
      </c>
      <c r="T196" s="80">
        <v>70</v>
      </c>
      <c r="U196" s="69">
        <v>70</v>
      </c>
      <c r="V196" s="70">
        <v>70</v>
      </c>
      <c r="W196" s="754" t="s">
        <v>46</v>
      </c>
      <c r="X196" s="755" t="s">
        <v>46</v>
      </c>
      <c r="Y196" s="833" t="s">
        <v>47</v>
      </c>
      <c r="Z196" s="834" t="s">
        <v>47</v>
      </c>
      <c r="AA196" s="832" t="s">
        <v>47</v>
      </c>
      <c r="AB196" s="72"/>
      <c r="AC196" s="879"/>
      <c r="AD196" s="56"/>
      <c r="AE196" s="4"/>
    </row>
    <row r="197" spans="1:31" ht="27">
      <c r="A197" s="1190"/>
      <c r="B197" s="4"/>
      <c r="C197" s="110">
        <f t="shared" si="9"/>
        <v>426.25843199999997</v>
      </c>
      <c r="D197" s="111">
        <f t="shared" si="9"/>
        <v>749.61810000000003</v>
      </c>
      <c r="E197" s="112">
        <f t="shared" si="9"/>
        <v>0</v>
      </c>
      <c r="F197" s="113">
        <f t="shared" si="9"/>
        <v>0</v>
      </c>
      <c r="G197" s="112">
        <f t="shared" si="9"/>
        <v>0</v>
      </c>
      <c r="H197" s="111">
        <f t="shared" si="9"/>
        <v>0</v>
      </c>
      <c r="I197" s="112">
        <f t="shared" si="9"/>
        <v>0</v>
      </c>
      <c r="J197" s="111">
        <f t="shared" si="9"/>
        <v>0</v>
      </c>
      <c r="K197" s="112">
        <f t="shared" si="9"/>
        <v>0</v>
      </c>
      <c r="L197" s="113">
        <f t="shared" si="9"/>
        <v>0</v>
      </c>
      <c r="M197" s="124" t="s">
        <v>233</v>
      </c>
      <c r="N197" s="1196"/>
      <c r="O197" s="316">
        <v>117</v>
      </c>
      <c r="P197" s="86">
        <v>93</v>
      </c>
      <c r="Q197" s="120">
        <v>110</v>
      </c>
      <c r="R197" s="121">
        <v>93</v>
      </c>
      <c r="S197" s="67">
        <v>70</v>
      </c>
      <c r="T197" s="80">
        <v>70</v>
      </c>
      <c r="U197" s="116">
        <v>85</v>
      </c>
      <c r="V197" s="129">
        <v>50</v>
      </c>
      <c r="W197" s="130" t="s">
        <v>473</v>
      </c>
      <c r="X197" s="755" t="s">
        <v>46</v>
      </c>
      <c r="Y197" s="833" t="s">
        <v>47</v>
      </c>
      <c r="Z197" s="834" t="s">
        <v>47</v>
      </c>
      <c r="AA197" s="832" t="s">
        <v>47</v>
      </c>
      <c r="AB197" s="235" t="s">
        <v>560</v>
      </c>
      <c r="AC197" s="879"/>
      <c r="AD197" s="56"/>
      <c r="AE197" s="4"/>
    </row>
    <row r="198" spans="1:31" ht="27">
      <c r="A198" s="1190"/>
      <c r="B198" s="4"/>
      <c r="C198" s="143">
        <f t="shared" si="9"/>
        <v>482.91840000000002</v>
      </c>
      <c r="D198" s="144">
        <f t="shared" si="9"/>
        <v>718.01100000000008</v>
      </c>
      <c r="E198" s="145">
        <f t="shared" si="9"/>
        <v>0</v>
      </c>
      <c r="F198" s="146">
        <f t="shared" si="9"/>
        <v>0</v>
      </c>
      <c r="G198" s="145">
        <f t="shared" si="9"/>
        <v>0</v>
      </c>
      <c r="H198" s="144">
        <f t="shared" si="9"/>
        <v>0</v>
      </c>
      <c r="I198" s="145">
        <f t="shared" si="9"/>
        <v>0</v>
      </c>
      <c r="J198" s="144">
        <f t="shared" si="9"/>
        <v>0</v>
      </c>
      <c r="K198" s="145">
        <f t="shared" si="9"/>
        <v>0</v>
      </c>
      <c r="L198" s="146">
        <f t="shared" si="9"/>
        <v>0</v>
      </c>
      <c r="M198" s="318" t="s">
        <v>493</v>
      </c>
      <c r="N198" s="1197"/>
      <c r="O198" s="319">
        <v>97</v>
      </c>
      <c r="P198" s="149">
        <v>100</v>
      </c>
      <c r="Q198" s="150">
        <v>100</v>
      </c>
      <c r="R198" s="151">
        <v>100</v>
      </c>
      <c r="S198" s="152">
        <v>70</v>
      </c>
      <c r="T198" s="153">
        <v>70</v>
      </c>
      <c r="U198" s="154">
        <v>70</v>
      </c>
      <c r="V198" s="155">
        <v>50</v>
      </c>
      <c r="W198" s="156" t="s">
        <v>46</v>
      </c>
      <c r="X198" s="264" t="s">
        <v>47</v>
      </c>
      <c r="Y198" s="201" t="s">
        <v>46</v>
      </c>
      <c r="Z198" s="159" t="s">
        <v>47</v>
      </c>
      <c r="AA198" s="160" t="s">
        <v>47</v>
      </c>
      <c r="AB198" s="320" t="s">
        <v>234</v>
      </c>
      <c r="AC198" s="882"/>
      <c r="AD198" s="56"/>
      <c r="AE198" s="4"/>
    </row>
    <row r="199" spans="1:31">
      <c r="A199" s="1190"/>
      <c r="B199" s="4"/>
      <c r="C199" s="162">
        <f t="shared" si="9"/>
        <v>550.50240000000008</v>
      </c>
      <c r="D199" s="163">
        <f t="shared" si="9"/>
        <v>818.49600000000009</v>
      </c>
      <c r="E199" s="164">
        <f t="shared" si="9"/>
        <v>0</v>
      </c>
      <c r="F199" s="165">
        <f t="shared" si="9"/>
        <v>0</v>
      </c>
      <c r="G199" s="164">
        <f t="shared" si="9"/>
        <v>0</v>
      </c>
      <c r="H199" s="163">
        <f t="shared" si="9"/>
        <v>0</v>
      </c>
      <c r="I199" s="164">
        <f t="shared" si="9"/>
        <v>0</v>
      </c>
      <c r="J199" s="163">
        <f t="shared" si="9"/>
        <v>0</v>
      </c>
      <c r="K199" s="164">
        <f t="shared" si="9"/>
        <v>0</v>
      </c>
      <c r="L199" s="165">
        <f t="shared" si="9"/>
        <v>0</v>
      </c>
      <c r="M199" s="166" t="s">
        <v>49</v>
      </c>
      <c r="N199" s="1223" t="s">
        <v>235</v>
      </c>
      <c r="O199" s="114">
        <v>42</v>
      </c>
      <c r="P199" s="168">
        <v>100</v>
      </c>
      <c r="Q199" s="169">
        <v>100</v>
      </c>
      <c r="R199" s="170">
        <v>100</v>
      </c>
      <c r="S199" s="230">
        <v>85</v>
      </c>
      <c r="T199" s="231">
        <v>70</v>
      </c>
      <c r="U199" s="173">
        <v>70</v>
      </c>
      <c r="V199" s="174">
        <v>70</v>
      </c>
      <c r="W199" s="175" t="s">
        <v>46</v>
      </c>
      <c r="X199" s="176" t="s">
        <v>46</v>
      </c>
      <c r="Y199" s="208" t="s">
        <v>47</v>
      </c>
      <c r="Z199" s="178" t="s">
        <v>46</v>
      </c>
      <c r="AA199" s="179" t="s">
        <v>46</v>
      </c>
      <c r="AB199" s="180"/>
      <c r="AC199" s="879"/>
      <c r="AD199" s="56"/>
      <c r="AE199" s="4"/>
    </row>
    <row r="200" spans="1:31" ht="13.5" customHeight="1">
      <c r="A200" s="1190"/>
      <c r="B200" s="4"/>
      <c r="C200" s="110">
        <f t="shared" si="9"/>
        <v>482.91840000000002</v>
      </c>
      <c r="D200" s="111">
        <f t="shared" si="9"/>
        <v>718.01100000000008</v>
      </c>
      <c r="E200" s="112">
        <f t="shared" si="9"/>
        <v>0</v>
      </c>
      <c r="F200" s="113">
        <f t="shared" si="9"/>
        <v>0</v>
      </c>
      <c r="G200" s="112">
        <f t="shared" si="9"/>
        <v>0</v>
      </c>
      <c r="H200" s="111">
        <f t="shared" si="9"/>
        <v>0</v>
      </c>
      <c r="I200" s="112">
        <f t="shared" si="9"/>
        <v>0</v>
      </c>
      <c r="J200" s="111">
        <f t="shared" si="9"/>
        <v>0</v>
      </c>
      <c r="K200" s="112">
        <f t="shared" si="9"/>
        <v>0</v>
      </c>
      <c r="L200" s="113">
        <f t="shared" si="9"/>
        <v>0</v>
      </c>
      <c r="M200" s="62" t="s">
        <v>135</v>
      </c>
      <c r="N200" s="1224"/>
      <c r="O200" s="268">
        <v>97</v>
      </c>
      <c r="P200" s="64">
        <v>100</v>
      </c>
      <c r="Q200" s="65">
        <v>100</v>
      </c>
      <c r="R200" s="66">
        <v>100</v>
      </c>
      <c r="S200" s="67">
        <v>70</v>
      </c>
      <c r="T200" s="80">
        <v>70</v>
      </c>
      <c r="U200" s="116">
        <v>90</v>
      </c>
      <c r="V200" s="70">
        <v>70</v>
      </c>
      <c r="W200" s="754" t="s">
        <v>46</v>
      </c>
      <c r="X200" s="755" t="s">
        <v>46</v>
      </c>
      <c r="Y200" s="71" t="s">
        <v>46</v>
      </c>
      <c r="Z200" s="834" t="s">
        <v>47</v>
      </c>
      <c r="AA200" s="832" t="s">
        <v>47</v>
      </c>
      <c r="AB200" s="72"/>
      <c r="AC200" s="879"/>
      <c r="AD200" s="56"/>
      <c r="AE200" s="4"/>
    </row>
    <row r="201" spans="1:31" s="56" customFormat="1" ht="14.25" customHeight="1">
      <c r="A201" s="1190"/>
      <c r="B201" s="4"/>
      <c r="C201" s="110">
        <f t="shared" si="9"/>
        <v>482.91840000000002</v>
      </c>
      <c r="D201" s="111">
        <f t="shared" si="9"/>
        <v>718.01100000000008</v>
      </c>
      <c r="E201" s="112">
        <f t="shared" si="9"/>
        <v>0</v>
      </c>
      <c r="F201" s="113">
        <f t="shared" si="9"/>
        <v>0</v>
      </c>
      <c r="G201" s="112">
        <f t="shared" si="9"/>
        <v>0</v>
      </c>
      <c r="H201" s="111">
        <f t="shared" si="9"/>
        <v>0</v>
      </c>
      <c r="I201" s="112">
        <f t="shared" si="9"/>
        <v>0</v>
      </c>
      <c r="J201" s="111">
        <f t="shared" si="9"/>
        <v>0</v>
      </c>
      <c r="K201" s="112">
        <f t="shared" si="9"/>
        <v>0</v>
      </c>
      <c r="L201" s="113">
        <f t="shared" si="9"/>
        <v>0</v>
      </c>
      <c r="M201" s="839" t="s">
        <v>494</v>
      </c>
      <c r="N201" s="1224"/>
      <c r="O201" s="268">
        <v>97</v>
      </c>
      <c r="P201" s="64">
        <v>100</v>
      </c>
      <c r="Q201" s="65">
        <v>100</v>
      </c>
      <c r="R201" s="66">
        <v>100</v>
      </c>
      <c r="S201" s="67">
        <v>70</v>
      </c>
      <c r="T201" s="80">
        <v>70</v>
      </c>
      <c r="U201" s="69">
        <v>70</v>
      </c>
      <c r="V201" s="70">
        <v>70</v>
      </c>
      <c r="W201" s="754" t="s">
        <v>46</v>
      </c>
      <c r="X201" s="755" t="s">
        <v>46</v>
      </c>
      <c r="Y201" s="833" t="s">
        <v>47</v>
      </c>
      <c r="Z201" s="834" t="s">
        <v>47</v>
      </c>
      <c r="AA201" s="832" t="s">
        <v>47</v>
      </c>
      <c r="AB201" s="72"/>
      <c r="AC201" s="879"/>
      <c r="AE201" s="4"/>
    </row>
    <row r="202" spans="1:31" ht="13.5" customHeight="1">
      <c r="A202" s="1190"/>
      <c r="B202" s="4"/>
      <c r="C202" s="110">
        <f t="shared" si="9"/>
        <v>482.91840000000002</v>
      </c>
      <c r="D202" s="111">
        <f t="shared" si="9"/>
        <v>861.61320000000012</v>
      </c>
      <c r="E202" s="112">
        <f t="shared" si="9"/>
        <v>0</v>
      </c>
      <c r="F202" s="113">
        <f t="shared" si="9"/>
        <v>0</v>
      </c>
      <c r="G202" s="112">
        <f t="shared" si="9"/>
        <v>0</v>
      </c>
      <c r="H202" s="111">
        <f t="shared" si="9"/>
        <v>0</v>
      </c>
      <c r="I202" s="112">
        <f t="shared" si="9"/>
        <v>0</v>
      </c>
      <c r="J202" s="111">
        <f t="shared" si="9"/>
        <v>0</v>
      </c>
      <c r="K202" s="112">
        <f t="shared" si="9"/>
        <v>0</v>
      </c>
      <c r="L202" s="113">
        <f t="shared" si="9"/>
        <v>0</v>
      </c>
      <c r="M202" s="62" t="s">
        <v>219</v>
      </c>
      <c r="N202" s="1224"/>
      <c r="O202" s="268">
        <v>97</v>
      </c>
      <c r="P202" s="64">
        <v>100</v>
      </c>
      <c r="Q202" s="120">
        <v>120</v>
      </c>
      <c r="R202" s="66">
        <v>100</v>
      </c>
      <c r="S202" s="67">
        <v>70</v>
      </c>
      <c r="T202" s="80">
        <v>70</v>
      </c>
      <c r="U202" s="116">
        <v>85</v>
      </c>
      <c r="V202" s="70">
        <v>70</v>
      </c>
      <c r="W202" s="130" t="s">
        <v>47</v>
      </c>
      <c r="X202" s="139" t="s">
        <v>47</v>
      </c>
      <c r="Y202" s="833" t="s">
        <v>47</v>
      </c>
      <c r="Z202" s="834" t="s">
        <v>47</v>
      </c>
      <c r="AA202" s="832" t="s">
        <v>47</v>
      </c>
      <c r="AB202" s="72"/>
      <c r="AC202" s="879"/>
      <c r="AD202" s="56"/>
      <c r="AE202" s="4"/>
    </row>
    <row r="203" spans="1:31" ht="15" customHeight="1">
      <c r="A203" s="1190"/>
      <c r="B203" s="4"/>
      <c r="C203" s="110">
        <f t="shared" si="9"/>
        <v>482.91840000000002</v>
      </c>
      <c r="D203" s="111">
        <f t="shared" si="9"/>
        <v>718.01100000000008</v>
      </c>
      <c r="E203" s="112">
        <f t="shared" si="9"/>
        <v>0</v>
      </c>
      <c r="F203" s="113">
        <f t="shared" si="9"/>
        <v>0</v>
      </c>
      <c r="G203" s="112">
        <f t="shared" si="9"/>
        <v>0</v>
      </c>
      <c r="H203" s="111">
        <f t="shared" si="9"/>
        <v>0</v>
      </c>
      <c r="I203" s="112">
        <f t="shared" si="9"/>
        <v>0</v>
      </c>
      <c r="J203" s="111">
        <f t="shared" si="9"/>
        <v>0</v>
      </c>
      <c r="K203" s="112">
        <f t="shared" si="9"/>
        <v>0</v>
      </c>
      <c r="L203" s="113">
        <f t="shared" si="9"/>
        <v>0</v>
      </c>
      <c r="M203" s="62" t="s">
        <v>159</v>
      </c>
      <c r="N203" s="1224"/>
      <c r="O203" s="268">
        <v>97</v>
      </c>
      <c r="P203" s="64">
        <v>100</v>
      </c>
      <c r="Q203" s="65">
        <v>100</v>
      </c>
      <c r="R203" s="66">
        <v>100</v>
      </c>
      <c r="S203" s="79">
        <v>85</v>
      </c>
      <c r="T203" s="80">
        <v>70</v>
      </c>
      <c r="U203" s="69">
        <v>70</v>
      </c>
      <c r="V203" s="70">
        <v>70</v>
      </c>
      <c r="W203" s="754" t="s">
        <v>46</v>
      </c>
      <c r="X203" s="755" t="s">
        <v>46</v>
      </c>
      <c r="Y203" s="833" t="s">
        <v>47</v>
      </c>
      <c r="Z203" s="834" t="s">
        <v>47</v>
      </c>
      <c r="AA203" s="832" t="s">
        <v>47</v>
      </c>
      <c r="AB203" s="72"/>
      <c r="AC203" s="879"/>
      <c r="AD203" s="56"/>
      <c r="AE203" s="4"/>
    </row>
    <row r="204" spans="1:31" s="56" customFormat="1">
      <c r="A204" s="1190"/>
      <c r="B204" s="4"/>
      <c r="C204" s="110">
        <f t="shared" si="9"/>
        <v>506.26559999999995</v>
      </c>
      <c r="D204" s="111">
        <f t="shared" si="9"/>
        <v>752.72399999999993</v>
      </c>
      <c r="E204" s="112">
        <f t="shared" si="9"/>
        <v>0</v>
      </c>
      <c r="F204" s="113">
        <f t="shared" si="9"/>
        <v>0</v>
      </c>
      <c r="G204" s="112">
        <f t="shared" si="9"/>
        <v>0</v>
      </c>
      <c r="H204" s="111">
        <f t="shared" si="9"/>
        <v>0</v>
      </c>
      <c r="I204" s="112">
        <f t="shared" si="9"/>
        <v>0</v>
      </c>
      <c r="J204" s="111">
        <f t="shared" si="9"/>
        <v>0</v>
      </c>
      <c r="K204" s="112">
        <f t="shared" si="9"/>
        <v>0</v>
      </c>
      <c r="L204" s="113">
        <f t="shared" si="9"/>
        <v>0</v>
      </c>
      <c r="M204" s="62" t="s">
        <v>236</v>
      </c>
      <c r="N204" s="1224"/>
      <c r="O204" s="317">
        <v>78</v>
      </c>
      <c r="P204" s="64">
        <v>100</v>
      </c>
      <c r="Q204" s="65">
        <v>100</v>
      </c>
      <c r="R204" s="66">
        <v>100</v>
      </c>
      <c r="S204" s="185">
        <v>30</v>
      </c>
      <c r="T204" s="122">
        <v>30</v>
      </c>
      <c r="U204" s="138">
        <v>30</v>
      </c>
      <c r="V204" s="129">
        <v>30</v>
      </c>
      <c r="W204" s="754" t="s">
        <v>46</v>
      </c>
      <c r="X204" s="755" t="s">
        <v>46</v>
      </c>
      <c r="Y204" s="833" t="s">
        <v>47</v>
      </c>
      <c r="Z204" s="834" t="s">
        <v>47</v>
      </c>
      <c r="AA204" s="832" t="s">
        <v>47</v>
      </c>
      <c r="AB204" s="72"/>
      <c r="AC204" s="879"/>
      <c r="AE204" s="4"/>
    </row>
    <row r="205" spans="1:31">
      <c r="A205" s="1190"/>
      <c r="B205" s="4"/>
      <c r="C205" s="110">
        <f t="shared" si="9"/>
        <v>506.26559999999995</v>
      </c>
      <c r="D205" s="111">
        <f t="shared" si="9"/>
        <v>752.72399999999993</v>
      </c>
      <c r="E205" s="112">
        <f t="shared" si="9"/>
        <v>0</v>
      </c>
      <c r="F205" s="113">
        <f t="shared" si="9"/>
        <v>0</v>
      </c>
      <c r="G205" s="112">
        <f t="shared" si="9"/>
        <v>0</v>
      </c>
      <c r="H205" s="111">
        <f t="shared" si="9"/>
        <v>0</v>
      </c>
      <c r="I205" s="112">
        <f t="shared" si="9"/>
        <v>0</v>
      </c>
      <c r="J205" s="111">
        <f t="shared" si="9"/>
        <v>0</v>
      </c>
      <c r="K205" s="112">
        <f t="shared" si="9"/>
        <v>0</v>
      </c>
      <c r="L205" s="113">
        <f t="shared" si="9"/>
        <v>0</v>
      </c>
      <c r="M205" s="62" t="s">
        <v>201</v>
      </c>
      <c r="N205" s="1224"/>
      <c r="O205" s="317">
        <v>78</v>
      </c>
      <c r="P205" s="64">
        <v>100</v>
      </c>
      <c r="Q205" s="65">
        <v>100</v>
      </c>
      <c r="R205" s="66">
        <v>100</v>
      </c>
      <c r="S205" s="79">
        <v>85</v>
      </c>
      <c r="T205" s="80">
        <v>70</v>
      </c>
      <c r="U205" s="69">
        <v>70</v>
      </c>
      <c r="V205" s="70">
        <v>70</v>
      </c>
      <c r="W205" s="754" t="s">
        <v>46</v>
      </c>
      <c r="X205" s="755" t="s">
        <v>46</v>
      </c>
      <c r="Y205" s="71" t="s">
        <v>46</v>
      </c>
      <c r="Z205" s="81" t="s">
        <v>46</v>
      </c>
      <c r="AA205" s="82" t="s">
        <v>46</v>
      </c>
      <c r="AB205" s="72"/>
      <c r="AC205" s="879"/>
      <c r="AD205" s="56"/>
      <c r="AE205" s="4"/>
    </row>
    <row r="206" spans="1:31">
      <c r="A206" s="1190"/>
      <c r="B206" s="4"/>
      <c r="C206" s="110">
        <f t="shared" si="9"/>
        <v>482.91840000000002</v>
      </c>
      <c r="D206" s="111">
        <f t="shared" si="9"/>
        <v>718.01100000000008</v>
      </c>
      <c r="E206" s="112">
        <f t="shared" si="9"/>
        <v>0</v>
      </c>
      <c r="F206" s="113">
        <f t="shared" si="9"/>
        <v>0</v>
      </c>
      <c r="G206" s="112">
        <f t="shared" si="9"/>
        <v>0</v>
      </c>
      <c r="H206" s="111">
        <f t="shared" si="9"/>
        <v>0</v>
      </c>
      <c r="I206" s="112">
        <f t="shared" si="9"/>
        <v>0</v>
      </c>
      <c r="J206" s="111">
        <f t="shared" si="9"/>
        <v>0</v>
      </c>
      <c r="K206" s="112">
        <f t="shared" si="9"/>
        <v>0</v>
      </c>
      <c r="L206" s="113">
        <f t="shared" si="9"/>
        <v>0</v>
      </c>
      <c r="M206" s="62" t="s">
        <v>54</v>
      </c>
      <c r="N206" s="1224"/>
      <c r="O206" s="268">
        <v>97</v>
      </c>
      <c r="P206" s="64">
        <v>100</v>
      </c>
      <c r="Q206" s="65">
        <v>100</v>
      </c>
      <c r="R206" s="66">
        <v>100</v>
      </c>
      <c r="S206" s="67">
        <v>70</v>
      </c>
      <c r="T206" s="80">
        <v>70</v>
      </c>
      <c r="U206" s="69">
        <v>70</v>
      </c>
      <c r="V206" s="70">
        <v>70</v>
      </c>
      <c r="W206" s="754" t="s">
        <v>46</v>
      </c>
      <c r="X206" s="755" t="s">
        <v>46</v>
      </c>
      <c r="Y206" s="833" t="s">
        <v>47</v>
      </c>
      <c r="Z206" s="834" t="s">
        <v>47</v>
      </c>
      <c r="AA206" s="832" t="s">
        <v>47</v>
      </c>
      <c r="AB206" s="72"/>
      <c r="AC206" s="879"/>
      <c r="AD206" s="56"/>
      <c r="AE206" s="4"/>
    </row>
    <row r="207" spans="1:31">
      <c r="A207" s="1190"/>
      <c r="B207" s="4"/>
      <c r="C207" s="110">
        <f t="shared" si="9"/>
        <v>759.39839999999992</v>
      </c>
      <c r="D207" s="111">
        <f t="shared" si="9"/>
        <v>752.72399999999993</v>
      </c>
      <c r="E207" s="112">
        <f t="shared" si="9"/>
        <v>0</v>
      </c>
      <c r="F207" s="113">
        <f t="shared" si="9"/>
        <v>0</v>
      </c>
      <c r="G207" s="112">
        <f t="shared" si="9"/>
        <v>0</v>
      </c>
      <c r="H207" s="111">
        <f t="shared" si="9"/>
        <v>0</v>
      </c>
      <c r="I207" s="112">
        <f t="shared" si="9"/>
        <v>0</v>
      </c>
      <c r="J207" s="111">
        <f t="shared" si="9"/>
        <v>0</v>
      </c>
      <c r="K207" s="112">
        <f t="shared" si="9"/>
        <v>0</v>
      </c>
      <c r="L207" s="113">
        <f t="shared" si="9"/>
        <v>0</v>
      </c>
      <c r="M207" s="62" t="s">
        <v>224</v>
      </c>
      <c r="N207" s="1224"/>
      <c r="O207" s="317">
        <v>78</v>
      </c>
      <c r="P207" s="213">
        <v>135</v>
      </c>
      <c r="Q207" s="65">
        <v>100</v>
      </c>
      <c r="R207" s="88">
        <v>150</v>
      </c>
      <c r="S207" s="79">
        <v>90</v>
      </c>
      <c r="T207" s="80">
        <v>70</v>
      </c>
      <c r="U207" s="69">
        <v>70</v>
      </c>
      <c r="V207" s="70">
        <v>70</v>
      </c>
      <c r="W207" s="754" t="s">
        <v>46</v>
      </c>
      <c r="X207" s="755" t="s">
        <v>46</v>
      </c>
      <c r="Y207" s="833" t="s">
        <v>47</v>
      </c>
      <c r="Z207" s="834" t="s">
        <v>47</v>
      </c>
      <c r="AA207" s="832" t="s">
        <v>47</v>
      </c>
      <c r="AB207" s="72"/>
      <c r="AC207" s="879"/>
      <c r="AD207" s="56"/>
      <c r="AE207" s="4"/>
    </row>
    <row r="208" spans="1:31">
      <c r="A208" s="1190"/>
      <c r="B208" s="4"/>
      <c r="C208" s="110">
        <f t="shared" si="9"/>
        <v>651.93984</v>
      </c>
      <c r="D208" s="111">
        <f t="shared" si="9"/>
        <v>502.60769999999997</v>
      </c>
      <c r="E208" s="112">
        <f t="shared" si="9"/>
        <v>0</v>
      </c>
      <c r="F208" s="113">
        <f t="shared" si="9"/>
        <v>0</v>
      </c>
      <c r="G208" s="112">
        <f t="shared" si="9"/>
        <v>0</v>
      </c>
      <c r="H208" s="111">
        <f t="shared" si="9"/>
        <v>0</v>
      </c>
      <c r="I208" s="112">
        <f t="shared" si="9"/>
        <v>0</v>
      </c>
      <c r="J208" s="111">
        <f t="shared" si="9"/>
        <v>0</v>
      </c>
      <c r="K208" s="112">
        <f t="shared" si="9"/>
        <v>0</v>
      </c>
      <c r="L208" s="113">
        <f t="shared" si="9"/>
        <v>0</v>
      </c>
      <c r="M208" s="62" t="s">
        <v>51</v>
      </c>
      <c r="N208" s="1224"/>
      <c r="O208" s="268">
        <v>97</v>
      </c>
      <c r="P208" s="86">
        <v>70</v>
      </c>
      <c r="Q208" s="87">
        <v>70</v>
      </c>
      <c r="R208" s="88">
        <v>135</v>
      </c>
      <c r="S208" s="79">
        <v>85</v>
      </c>
      <c r="T208" s="80">
        <v>70</v>
      </c>
      <c r="U208" s="69">
        <v>70</v>
      </c>
      <c r="V208" s="70">
        <v>70</v>
      </c>
      <c r="W208" s="130" t="s">
        <v>473</v>
      </c>
      <c r="X208" s="755" t="s">
        <v>46</v>
      </c>
      <c r="Y208" s="833" t="s">
        <v>47</v>
      </c>
      <c r="Z208" s="81" t="s">
        <v>46</v>
      </c>
      <c r="AA208" s="832" t="s">
        <v>47</v>
      </c>
      <c r="AB208" s="72"/>
      <c r="AC208" s="879"/>
      <c r="AD208" s="56"/>
      <c r="AE208" s="4"/>
    </row>
    <row r="209" spans="1:31">
      <c r="A209" s="1190"/>
      <c r="B209" s="4"/>
      <c r="C209" s="110">
        <f t="shared" si="9"/>
        <v>482.91840000000002</v>
      </c>
      <c r="D209" s="111">
        <f t="shared" si="9"/>
        <v>718.01100000000008</v>
      </c>
      <c r="E209" s="112">
        <f t="shared" si="9"/>
        <v>0</v>
      </c>
      <c r="F209" s="113">
        <f t="shared" si="9"/>
        <v>0</v>
      </c>
      <c r="G209" s="112">
        <f t="shared" si="9"/>
        <v>0</v>
      </c>
      <c r="H209" s="111">
        <f t="shared" si="9"/>
        <v>0</v>
      </c>
      <c r="I209" s="112">
        <f t="shared" si="9"/>
        <v>0</v>
      </c>
      <c r="J209" s="111">
        <f t="shared" si="9"/>
        <v>0</v>
      </c>
      <c r="K209" s="112">
        <f t="shared" si="9"/>
        <v>0</v>
      </c>
      <c r="L209" s="113">
        <f t="shared" si="9"/>
        <v>0</v>
      </c>
      <c r="M209" s="62" t="s">
        <v>151</v>
      </c>
      <c r="N209" s="1224"/>
      <c r="O209" s="268">
        <v>97</v>
      </c>
      <c r="P209" s="64">
        <v>100</v>
      </c>
      <c r="Q209" s="65">
        <v>100</v>
      </c>
      <c r="R209" s="66">
        <v>100</v>
      </c>
      <c r="S209" s="79">
        <v>85</v>
      </c>
      <c r="T209" s="80">
        <v>70</v>
      </c>
      <c r="U209" s="69">
        <v>70</v>
      </c>
      <c r="V209" s="70">
        <v>70</v>
      </c>
      <c r="W209" s="754" t="s">
        <v>46</v>
      </c>
      <c r="X209" s="755" t="s">
        <v>46</v>
      </c>
      <c r="Y209" s="833" t="s">
        <v>47</v>
      </c>
      <c r="Z209" s="834" t="s">
        <v>47</v>
      </c>
      <c r="AA209" s="832" t="s">
        <v>47</v>
      </c>
      <c r="AB209" s="72"/>
      <c r="AC209" s="879"/>
      <c r="AD209" s="56"/>
      <c r="AE209" s="4"/>
    </row>
    <row r="210" spans="1:31" s="56" customFormat="1">
      <c r="A210" s="1190"/>
      <c r="B210" s="4"/>
      <c r="C210" s="110">
        <f t="shared" si="9"/>
        <v>410.48063999999999</v>
      </c>
      <c r="D210" s="111">
        <f t="shared" si="9"/>
        <v>718.01100000000008</v>
      </c>
      <c r="E210" s="112">
        <f t="shared" si="9"/>
        <v>0</v>
      </c>
      <c r="F210" s="113">
        <f t="shared" si="9"/>
        <v>0</v>
      </c>
      <c r="G210" s="112">
        <f t="shared" si="9"/>
        <v>0</v>
      </c>
      <c r="H210" s="111">
        <f t="shared" si="9"/>
        <v>0</v>
      </c>
      <c r="I210" s="112">
        <f t="shared" si="9"/>
        <v>0</v>
      </c>
      <c r="J210" s="111">
        <f t="shared" si="9"/>
        <v>0</v>
      </c>
      <c r="K210" s="112">
        <f t="shared" si="9"/>
        <v>0</v>
      </c>
      <c r="L210" s="113">
        <f t="shared" si="9"/>
        <v>0</v>
      </c>
      <c r="M210" s="62" t="s">
        <v>93</v>
      </c>
      <c r="N210" s="1224"/>
      <c r="O210" s="268">
        <v>97</v>
      </c>
      <c r="P210" s="64">
        <v>100</v>
      </c>
      <c r="Q210" s="65">
        <v>100</v>
      </c>
      <c r="R210" s="121">
        <v>85</v>
      </c>
      <c r="S210" s="185">
        <v>30</v>
      </c>
      <c r="T210" s="122">
        <v>30</v>
      </c>
      <c r="U210" s="138">
        <v>30</v>
      </c>
      <c r="V210" s="129">
        <v>30</v>
      </c>
      <c r="W210" s="754" t="s">
        <v>46</v>
      </c>
      <c r="X210" s="755" t="s">
        <v>46</v>
      </c>
      <c r="Y210" s="71" t="s">
        <v>46</v>
      </c>
      <c r="Z210" s="834" t="s">
        <v>47</v>
      </c>
      <c r="AA210" s="82" t="s">
        <v>46</v>
      </c>
      <c r="AB210" s="72" t="s">
        <v>542</v>
      </c>
      <c r="AC210" s="879"/>
      <c r="AE210" s="4"/>
    </row>
    <row r="211" spans="1:31">
      <c r="A211" s="1190"/>
      <c r="B211" s="4"/>
      <c r="C211" s="131">
        <f t="shared" si="9"/>
        <v>458.3424</v>
      </c>
      <c r="D211" s="132">
        <f t="shared" si="9"/>
        <v>681.471</v>
      </c>
      <c r="E211" s="133">
        <f t="shared" si="9"/>
        <v>0</v>
      </c>
      <c r="F211" s="134">
        <f t="shared" si="9"/>
        <v>0</v>
      </c>
      <c r="G211" s="133">
        <f t="shared" si="9"/>
        <v>0</v>
      </c>
      <c r="H211" s="132">
        <f t="shared" si="9"/>
        <v>0</v>
      </c>
      <c r="I211" s="133">
        <f t="shared" si="9"/>
        <v>0</v>
      </c>
      <c r="J211" s="132">
        <f t="shared" si="9"/>
        <v>0</v>
      </c>
      <c r="K211" s="133">
        <f t="shared" si="9"/>
        <v>0</v>
      </c>
      <c r="L211" s="134">
        <f t="shared" si="9"/>
        <v>0</v>
      </c>
      <c r="M211" s="214" t="s">
        <v>237</v>
      </c>
      <c r="N211" s="1225"/>
      <c r="O211" s="321">
        <v>117</v>
      </c>
      <c r="P211" s="97">
        <v>100</v>
      </c>
      <c r="Q211" s="98">
        <v>100</v>
      </c>
      <c r="R211" s="99">
        <v>100</v>
      </c>
      <c r="S211" s="188">
        <v>50</v>
      </c>
      <c r="T211" s="189">
        <v>90</v>
      </c>
      <c r="U211" s="102">
        <v>70</v>
      </c>
      <c r="V211" s="322">
        <v>90</v>
      </c>
      <c r="W211" s="104" t="s">
        <v>46</v>
      </c>
      <c r="X211" s="105" t="s">
        <v>46</v>
      </c>
      <c r="Y211" s="106" t="s">
        <v>47</v>
      </c>
      <c r="Z211" s="107" t="s">
        <v>47</v>
      </c>
      <c r="AA211" s="108" t="s">
        <v>47</v>
      </c>
      <c r="AB211" s="246" t="s">
        <v>78</v>
      </c>
      <c r="AC211" s="56"/>
      <c r="AD211" s="56"/>
      <c r="AE211" s="4"/>
    </row>
    <row r="212" spans="1:31">
      <c r="A212" s="1190"/>
      <c r="B212" s="4"/>
      <c r="C212" s="110">
        <f t="shared" si="9"/>
        <v>683.45856000000003</v>
      </c>
      <c r="D212" s="111">
        <f t="shared" si="9"/>
        <v>752.72399999999993</v>
      </c>
      <c r="E212" s="112">
        <f t="shared" si="9"/>
        <v>0</v>
      </c>
      <c r="F212" s="113">
        <f t="shared" si="9"/>
        <v>0</v>
      </c>
      <c r="G212" s="112">
        <f t="shared" si="9"/>
        <v>0</v>
      </c>
      <c r="H212" s="111">
        <f t="shared" si="9"/>
        <v>0</v>
      </c>
      <c r="I212" s="112">
        <f t="shared" si="9"/>
        <v>0</v>
      </c>
      <c r="J212" s="111">
        <f t="shared" si="9"/>
        <v>0</v>
      </c>
      <c r="K212" s="112">
        <f t="shared" si="9"/>
        <v>0</v>
      </c>
      <c r="L212" s="113">
        <f t="shared" si="9"/>
        <v>0</v>
      </c>
      <c r="M212" s="62" t="s">
        <v>91</v>
      </c>
      <c r="N212" s="1223" t="s">
        <v>238</v>
      </c>
      <c r="O212" s="323">
        <v>78</v>
      </c>
      <c r="P212" s="213">
        <v>135</v>
      </c>
      <c r="Q212" s="65">
        <v>100</v>
      </c>
      <c r="R212" s="88">
        <v>135</v>
      </c>
      <c r="S212" s="67">
        <v>70</v>
      </c>
      <c r="T212" s="68">
        <v>90</v>
      </c>
      <c r="U212" s="69">
        <v>70</v>
      </c>
      <c r="V212" s="70">
        <v>70</v>
      </c>
      <c r="W212" s="754" t="s">
        <v>46</v>
      </c>
      <c r="X212" s="755" t="s">
        <v>46</v>
      </c>
      <c r="Y212" s="71" t="s">
        <v>46</v>
      </c>
      <c r="Z212" s="81" t="s">
        <v>46</v>
      </c>
      <c r="AA212" s="82" t="s">
        <v>46</v>
      </c>
      <c r="AB212" s="72" t="s">
        <v>542</v>
      </c>
      <c r="AC212" s="879"/>
      <c r="AD212" s="878"/>
      <c r="AE212" s="4"/>
    </row>
    <row r="213" spans="1:31">
      <c r="A213" s="1190"/>
      <c r="B213" s="4"/>
      <c r="C213" s="110">
        <f t="shared" si="9"/>
        <v>481.68959999999998</v>
      </c>
      <c r="D213" s="111">
        <f t="shared" si="9"/>
        <v>1074.2760000000001</v>
      </c>
      <c r="E213" s="112">
        <f t="shared" si="9"/>
        <v>0</v>
      </c>
      <c r="F213" s="113">
        <f t="shared" si="9"/>
        <v>0</v>
      </c>
      <c r="G213" s="112">
        <f t="shared" si="9"/>
        <v>0</v>
      </c>
      <c r="H213" s="111">
        <f t="shared" si="9"/>
        <v>0</v>
      </c>
      <c r="I213" s="112">
        <f t="shared" si="9"/>
        <v>0</v>
      </c>
      <c r="J213" s="111">
        <f t="shared" si="9"/>
        <v>0</v>
      </c>
      <c r="K213" s="112">
        <f t="shared" si="9"/>
        <v>0</v>
      </c>
      <c r="L213" s="113">
        <f t="shared" si="9"/>
        <v>0</v>
      </c>
      <c r="M213" s="62" t="s">
        <v>65</v>
      </c>
      <c r="N213" s="1224"/>
      <c r="O213" s="324">
        <v>98</v>
      </c>
      <c r="P213" s="64">
        <v>100</v>
      </c>
      <c r="Q213" s="120">
        <v>150</v>
      </c>
      <c r="R213" s="66">
        <v>100</v>
      </c>
      <c r="S213" s="67">
        <v>70</v>
      </c>
      <c r="T213" s="68">
        <v>85</v>
      </c>
      <c r="U213" s="69">
        <v>70</v>
      </c>
      <c r="V213" s="70">
        <v>70</v>
      </c>
      <c r="W213" s="754" t="s">
        <v>46</v>
      </c>
      <c r="X213" s="755" t="s">
        <v>46</v>
      </c>
      <c r="Y213" s="833" t="s">
        <v>47</v>
      </c>
      <c r="Z213" s="834" t="s">
        <v>47</v>
      </c>
      <c r="AA213" s="832" t="s">
        <v>47</v>
      </c>
      <c r="AB213" s="123" t="s">
        <v>543</v>
      </c>
      <c r="AC213" s="879"/>
      <c r="AD213" s="877"/>
      <c r="AE213" s="4"/>
    </row>
    <row r="214" spans="1:31" s="56" customFormat="1">
      <c r="A214" s="1190"/>
      <c r="B214" s="4"/>
      <c r="C214" s="143">
        <f t="shared" si="9"/>
        <v>458.3424</v>
      </c>
      <c r="D214" s="144">
        <f t="shared" si="9"/>
        <v>681.471</v>
      </c>
      <c r="E214" s="145">
        <f t="shared" si="9"/>
        <v>0</v>
      </c>
      <c r="F214" s="146">
        <f t="shared" si="9"/>
        <v>0</v>
      </c>
      <c r="G214" s="145">
        <f t="shared" si="9"/>
        <v>0</v>
      </c>
      <c r="H214" s="144">
        <f t="shared" si="9"/>
        <v>0</v>
      </c>
      <c r="I214" s="145">
        <f t="shared" si="9"/>
        <v>0</v>
      </c>
      <c r="J214" s="144">
        <f t="shared" si="9"/>
        <v>0</v>
      </c>
      <c r="K214" s="145">
        <f t="shared" si="9"/>
        <v>0</v>
      </c>
      <c r="L214" s="146">
        <f t="shared" si="9"/>
        <v>0</v>
      </c>
      <c r="M214" s="195" t="s">
        <v>237</v>
      </c>
      <c r="N214" s="1225"/>
      <c r="O214" s="325">
        <v>117</v>
      </c>
      <c r="P214" s="149">
        <v>100</v>
      </c>
      <c r="Q214" s="150">
        <v>100</v>
      </c>
      <c r="R214" s="151">
        <v>100</v>
      </c>
      <c r="S214" s="254">
        <v>50</v>
      </c>
      <c r="T214" s="199">
        <v>90</v>
      </c>
      <c r="U214" s="154">
        <v>70</v>
      </c>
      <c r="V214" s="326">
        <v>90</v>
      </c>
      <c r="W214" s="156" t="s">
        <v>46</v>
      </c>
      <c r="X214" s="157" t="s">
        <v>46</v>
      </c>
      <c r="Y214" s="158" t="s">
        <v>47</v>
      </c>
      <c r="Z214" s="159" t="s">
        <v>47</v>
      </c>
      <c r="AA214" s="160" t="s">
        <v>47</v>
      </c>
      <c r="AB214" s="246" t="s">
        <v>78</v>
      </c>
      <c r="AD214" s="877"/>
      <c r="AE214" s="4"/>
    </row>
    <row r="215" spans="1:31">
      <c r="A215" s="1190"/>
      <c r="B215" s="4"/>
      <c r="C215" s="162">
        <f t="shared" si="9"/>
        <v>683.45856000000003</v>
      </c>
      <c r="D215" s="163">
        <f t="shared" si="9"/>
        <v>752.72399999999993</v>
      </c>
      <c r="E215" s="164">
        <f t="shared" si="9"/>
        <v>0</v>
      </c>
      <c r="F215" s="165">
        <f t="shared" si="9"/>
        <v>0</v>
      </c>
      <c r="G215" s="164">
        <f t="shared" si="9"/>
        <v>0</v>
      </c>
      <c r="H215" s="163">
        <f t="shared" si="9"/>
        <v>0</v>
      </c>
      <c r="I215" s="164">
        <f t="shared" si="9"/>
        <v>0</v>
      </c>
      <c r="J215" s="163">
        <f t="shared" si="9"/>
        <v>0</v>
      </c>
      <c r="K215" s="164">
        <f t="shared" si="9"/>
        <v>0</v>
      </c>
      <c r="L215" s="165">
        <f t="shared" si="9"/>
        <v>0</v>
      </c>
      <c r="M215" s="166" t="s">
        <v>189</v>
      </c>
      <c r="N215" s="1223" t="s">
        <v>239</v>
      </c>
      <c r="O215" s="327">
        <v>78</v>
      </c>
      <c r="P215" s="222">
        <v>135</v>
      </c>
      <c r="Q215" s="169">
        <v>100</v>
      </c>
      <c r="R215" s="206">
        <v>135</v>
      </c>
      <c r="S215" s="171">
        <v>70</v>
      </c>
      <c r="T215" s="328">
        <v>50</v>
      </c>
      <c r="U215" s="329">
        <v>50</v>
      </c>
      <c r="V215" s="174">
        <v>70</v>
      </c>
      <c r="W215" s="175" t="s">
        <v>46</v>
      </c>
      <c r="X215" s="176" t="s">
        <v>46</v>
      </c>
      <c r="Y215" s="177" t="s">
        <v>46</v>
      </c>
      <c r="Z215" s="209" t="s">
        <v>47</v>
      </c>
      <c r="AA215" s="233" t="s">
        <v>47</v>
      </c>
      <c r="AB215" s="72" t="s">
        <v>240</v>
      </c>
      <c r="AC215" s="879"/>
      <c r="AD215" s="238"/>
      <c r="AE215" s="4"/>
    </row>
    <row r="216" spans="1:31">
      <c r="A216" s="1190"/>
      <c r="B216" s="4"/>
      <c r="C216" s="110">
        <f t="shared" si="9"/>
        <v>317.39904000000001</v>
      </c>
      <c r="D216" s="111">
        <f t="shared" si="9"/>
        <v>1011.2445000000001</v>
      </c>
      <c r="E216" s="112">
        <f t="shared" si="9"/>
        <v>0</v>
      </c>
      <c r="F216" s="113">
        <f t="shared" si="9"/>
        <v>0</v>
      </c>
      <c r="G216" s="112">
        <f t="shared" si="9"/>
        <v>0</v>
      </c>
      <c r="H216" s="111">
        <f t="shared" si="9"/>
        <v>0</v>
      </c>
      <c r="I216" s="112">
        <f t="shared" si="9"/>
        <v>0</v>
      </c>
      <c r="J216" s="111">
        <f t="shared" si="9"/>
        <v>0</v>
      </c>
      <c r="K216" s="112">
        <f t="shared" si="9"/>
        <v>0</v>
      </c>
      <c r="L216" s="113">
        <f t="shared" si="9"/>
        <v>0</v>
      </c>
      <c r="M216" s="62" t="s">
        <v>241</v>
      </c>
      <c r="N216" s="1224"/>
      <c r="O216" s="330">
        <v>121</v>
      </c>
      <c r="P216" s="64">
        <v>100</v>
      </c>
      <c r="Q216" s="120">
        <v>150</v>
      </c>
      <c r="R216" s="121">
        <v>70</v>
      </c>
      <c r="S216" s="67">
        <v>70</v>
      </c>
      <c r="T216" s="122">
        <v>50</v>
      </c>
      <c r="U216" s="138">
        <v>50</v>
      </c>
      <c r="V216" s="70">
        <v>70</v>
      </c>
      <c r="W216" s="754" t="s">
        <v>46</v>
      </c>
      <c r="X216" s="755" t="s">
        <v>46</v>
      </c>
      <c r="Y216" s="833" t="s">
        <v>47</v>
      </c>
      <c r="Z216" s="834" t="s">
        <v>47</v>
      </c>
      <c r="AA216" s="832" t="s">
        <v>47</v>
      </c>
      <c r="AB216" s="309" t="s">
        <v>242</v>
      </c>
      <c r="AC216" s="879"/>
      <c r="AD216" s="56"/>
      <c r="AE216" s="4"/>
    </row>
    <row r="217" spans="1:31" s="56" customFormat="1">
      <c r="A217" s="1190"/>
      <c r="B217" s="4"/>
      <c r="C217" s="110">
        <f t="shared" si="9"/>
        <v>481.68959999999998</v>
      </c>
      <c r="D217" s="111">
        <f t="shared" si="9"/>
        <v>716.18399999999997</v>
      </c>
      <c r="E217" s="112">
        <f t="shared" si="9"/>
        <v>0</v>
      </c>
      <c r="F217" s="113">
        <f t="shared" si="9"/>
        <v>0</v>
      </c>
      <c r="G217" s="112">
        <f t="shared" si="9"/>
        <v>0</v>
      </c>
      <c r="H217" s="111">
        <f t="shared" si="9"/>
        <v>0</v>
      </c>
      <c r="I217" s="112">
        <f t="shared" si="9"/>
        <v>0</v>
      </c>
      <c r="J217" s="111">
        <f t="shared" si="9"/>
        <v>0</v>
      </c>
      <c r="K217" s="112">
        <f t="shared" si="9"/>
        <v>0</v>
      </c>
      <c r="L217" s="113">
        <f t="shared" si="9"/>
        <v>0</v>
      </c>
      <c r="M217" s="62" t="s">
        <v>135</v>
      </c>
      <c r="N217" s="1224"/>
      <c r="O217" s="324">
        <v>98</v>
      </c>
      <c r="P217" s="64">
        <v>100</v>
      </c>
      <c r="Q217" s="65">
        <v>100</v>
      </c>
      <c r="R217" s="66">
        <v>100</v>
      </c>
      <c r="S217" s="79">
        <v>90</v>
      </c>
      <c r="T217" s="80">
        <v>70</v>
      </c>
      <c r="U217" s="69">
        <v>70</v>
      </c>
      <c r="V217" s="70">
        <v>70</v>
      </c>
      <c r="W217" s="754" t="s">
        <v>46</v>
      </c>
      <c r="X217" s="755" t="s">
        <v>46</v>
      </c>
      <c r="Y217" s="71" t="s">
        <v>46</v>
      </c>
      <c r="Z217" s="834" t="s">
        <v>47</v>
      </c>
      <c r="AA217" s="832" t="s">
        <v>47</v>
      </c>
      <c r="AB217" s="72"/>
      <c r="AC217" s="879"/>
      <c r="AE217" s="4"/>
    </row>
    <row r="218" spans="1:31">
      <c r="A218" s="1190"/>
      <c r="B218" s="4"/>
      <c r="C218" s="110">
        <f t="shared" si="9"/>
        <v>481.68959999999998</v>
      </c>
      <c r="D218" s="111">
        <f t="shared" si="9"/>
        <v>716.18399999999997</v>
      </c>
      <c r="E218" s="112">
        <f t="shared" si="9"/>
        <v>0</v>
      </c>
      <c r="F218" s="113">
        <f t="shared" si="9"/>
        <v>0</v>
      </c>
      <c r="G218" s="112">
        <f t="shared" si="9"/>
        <v>0</v>
      </c>
      <c r="H218" s="111">
        <f t="shared" si="9"/>
        <v>0</v>
      </c>
      <c r="I218" s="112">
        <f t="shared" si="9"/>
        <v>0</v>
      </c>
      <c r="J218" s="111">
        <f t="shared" si="9"/>
        <v>0</v>
      </c>
      <c r="K218" s="112">
        <f t="shared" si="9"/>
        <v>0</v>
      </c>
      <c r="L218" s="113">
        <f t="shared" si="9"/>
        <v>0</v>
      </c>
      <c r="M218" s="62" t="s">
        <v>243</v>
      </c>
      <c r="N218" s="1224"/>
      <c r="O218" s="324">
        <v>98</v>
      </c>
      <c r="P218" s="64">
        <v>100</v>
      </c>
      <c r="Q218" s="65">
        <v>100</v>
      </c>
      <c r="R218" s="66">
        <v>100</v>
      </c>
      <c r="S218" s="67">
        <v>70</v>
      </c>
      <c r="T218" s="80">
        <v>70</v>
      </c>
      <c r="U218" s="69">
        <v>70</v>
      </c>
      <c r="V218" s="70">
        <v>70</v>
      </c>
      <c r="W218" s="754" t="s">
        <v>46</v>
      </c>
      <c r="X218" s="755" t="s">
        <v>46</v>
      </c>
      <c r="Y218" s="833" t="s">
        <v>47</v>
      </c>
      <c r="Z218" s="834" t="s">
        <v>47</v>
      </c>
      <c r="AA218" s="832" t="s">
        <v>47</v>
      </c>
      <c r="AB218" s="72"/>
      <c r="AC218" s="879"/>
      <c r="AD218" s="56"/>
      <c r="AE218" s="4"/>
    </row>
    <row r="219" spans="1:31">
      <c r="A219" s="1190"/>
      <c r="B219" s="4"/>
      <c r="C219" s="110">
        <f t="shared" si="9"/>
        <v>478.00319999999999</v>
      </c>
      <c r="D219" s="111">
        <f t="shared" si="9"/>
        <v>710.70299999999986</v>
      </c>
      <c r="E219" s="112">
        <f t="shared" si="9"/>
        <v>0</v>
      </c>
      <c r="F219" s="113">
        <f t="shared" si="9"/>
        <v>0</v>
      </c>
      <c r="G219" s="112">
        <f t="shared" si="9"/>
        <v>0</v>
      </c>
      <c r="H219" s="111">
        <f t="shared" si="9"/>
        <v>0</v>
      </c>
      <c r="I219" s="112">
        <f t="shared" si="9"/>
        <v>0</v>
      </c>
      <c r="J219" s="111">
        <f t="shared" si="9"/>
        <v>0</v>
      </c>
      <c r="K219" s="112">
        <f t="shared" si="9"/>
        <v>0</v>
      </c>
      <c r="L219" s="113">
        <f t="shared" si="9"/>
        <v>0</v>
      </c>
      <c r="M219" s="62" t="s">
        <v>54</v>
      </c>
      <c r="N219" s="1224"/>
      <c r="O219" s="331">
        <v>101</v>
      </c>
      <c r="P219" s="64">
        <v>100</v>
      </c>
      <c r="Q219" s="65">
        <v>100</v>
      </c>
      <c r="R219" s="66">
        <v>100</v>
      </c>
      <c r="S219" s="67">
        <v>70</v>
      </c>
      <c r="T219" s="80">
        <v>70</v>
      </c>
      <c r="U219" s="69">
        <v>70</v>
      </c>
      <c r="V219" s="70">
        <v>70</v>
      </c>
      <c r="W219" s="754" t="s">
        <v>46</v>
      </c>
      <c r="X219" s="755" t="s">
        <v>46</v>
      </c>
      <c r="Y219" s="833" t="s">
        <v>47</v>
      </c>
      <c r="Z219" s="834" t="s">
        <v>47</v>
      </c>
      <c r="AA219" s="832" t="s">
        <v>47</v>
      </c>
      <c r="AB219" s="72"/>
      <c r="AC219" s="879"/>
      <c r="AD219" s="56"/>
      <c r="AE219" s="4"/>
    </row>
    <row r="220" spans="1:31" s="56" customFormat="1">
      <c r="A220" s="1190"/>
      <c r="B220" s="4"/>
      <c r="C220" s="131">
        <f t="shared" si="9"/>
        <v>453.42720000000003</v>
      </c>
      <c r="D220" s="132">
        <f t="shared" si="9"/>
        <v>674.1629999999999</v>
      </c>
      <c r="E220" s="133">
        <f t="shared" si="9"/>
        <v>0</v>
      </c>
      <c r="F220" s="134">
        <f t="shared" si="9"/>
        <v>0</v>
      </c>
      <c r="G220" s="133">
        <f t="shared" si="9"/>
        <v>0</v>
      </c>
      <c r="H220" s="132">
        <f t="shared" si="9"/>
        <v>0</v>
      </c>
      <c r="I220" s="133">
        <f t="shared" si="9"/>
        <v>0</v>
      </c>
      <c r="J220" s="132">
        <f t="shared" si="9"/>
        <v>0</v>
      </c>
      <c r="K220" s="133">
        <f t="shared" si="9"/>
        <v>0</v>
      </c>
      <c r="L220" s="134">
        <f t="shared" si="9"/>
        <v>0</v>
      </c>
      <c r="M220" s="214" t="s">
        <v>244</v>
      </c>
      <c r="N220" s="1225"/>
      <c r="O220" s="332">
        <v>121</v>
      </c>
      <c r="P220" s="97">
        <v>100</v>
      </c>
      <c r="Q220" s="98">
        <v>100</v>
      </c>
      <c r="R220" s="99">
        <v>100</v>
      </c>
      <c r="S220" s="188">
        <v>15</v>
      </c>
      <c r="T220" s="101">
        <v>70</v>
      </c>
      <c r="U220" s="102">
        <v>70</v>
      </c>
      <c r="V220" s="103">
        <v>70</v>
      </c>
      <c r="W220" s="340" t="s">
        <v>473</v>
      </c>
      <c r="X220" s="245" t="s">
        <v>473</v>
      </c>
      <c r="Y220" s="106" t="s">
        <v>47</v>
      </c>
      <c r="Z220" s="107" t="s">
        <v>47</v>
      </c>
      <c r="AA220" s="108" t="s">
        <v>47</v>
      </c>
      <c r="AB220" s="246" t="s">
        <v>78</v>
      </c>
      <c r="AE220" s="4"/>
    </row>
    <row r="221" spans="1:31">
      <c r="A221" s="1190"/>
      <c r="B221" s="4"/>
      <c r="C221" s="110">
        <f t="shared" si="9"/>
        <v>502.57919999999996</v>
      </c>
      <c r="D221" s="111">
        <f t="shared" si="9"/>
        <v>747.24299999999994</v>
      </c>
      <c r="E221" s="112">
        <f t="shared" si="9"/>
        <v>0</v>
      </c>
      <c r="F221" s="113">
        <f t="shared" si="9"/>
        <v>0</v>
      </c>
      <c r="G221" s="112">
        <f t="shared" si="9"/>
        <v>0</v>
      </c>
      <c r="H221" s="111">
        <f t="shared" ref="H221:L236" si="10">(IF(H$9-$O221&gt;0,H$9-$O221,0)*$P221/100+IF(H$10-$O221&gt;0,H$10-$O221,0)*$Q221/100+IF(H$11-$O221&gt;0,H$11-$O221,0)*$R221/100+H$12*$T221/100+H$13*$S221/100+H$14*$U221/100+H$15*$V221/100)*H$16/100*H$17/100</f>
        <v>0</v>
      </c>
      <c r="I221" s="112">
        <f t="shared" si="10"/>
        <v>0</v>
      </c>
      <c r="J221" s="111">
        <f t="shared" si="10"/>
        <v>0</v>
      </c>
      <c r="K221" s="112">
        <f t="shared" si="10"/>
        <v>0</v>
      </c>
      <c r="L221" s="113">
        <f t="shared" si="10"/>
        <v>0</v>
      </c>
      <c r="M221" s="62" t="s">
        <v>245</v>
      </c>
      <c r="N221" s="1226" t="s">
        <v>246</v>
      </c>
      <c r="O221" s="333">
        <v>81</v>
      </c>
      <c r="P221" s="64">
        <v>100</v>
      </c>
      <c r="Q221" s="65">
        <v>100</v>
      </c>
      <c r="R221" s="66">
        <v>100</v>
      </c>
      <c r="S221" s="67">
        <v>70</v>
      </c>
      <c r="T221" s="68">
        <v>85</v>
      </c>
      <c r="U221" s="69">
        <v>70</v>
      </c>
      <c r="V221" s="70">
        <v>70</v>
      </c>
      <c r="W221" s="754" t="s">
        <v>46</v>
      </c>
      <c r="X221" s="755" t="s">
        <v>46</v>
      </c>
      <c r="Y221" s="833" t="s">
        <v>47</v>
      </c>
      <c r="Z221" s="81" t="s">
        <v>46</v>
      </c>
      <c r="AA221" s="82" t="s">
        <v>46</v>
      </c>
      <c r="AB221" s="72"/>
      <c r="AC221" s="879"/>
      <c r="AD221" s="56"/>
      <c r="AE221" s="4"/>
    </row>
    <row r="222" spans="1:31" s="56" customFormat="1">
      <c r="A222" s="1190"/>
      <c r="B222" s="4"/>
      <c r="C222" s="110">
        <f t="shared" ref="C222:G230" si="11">(IF(C$9-$O222&gt;0,C$9-$O222,0)*$P222/100+IF(C$10-$O222&gt;0,C$10-$O222,0)*$Q222/100+IF(C$11-$O222&gt;0,C$11-$O222,0)*$R222/100+C$12*$T222/100+C$13*$S222/100+C$14*$U222/100+C$15*$V222/100)*C$16/100*C$17/100</f>
        <v>643.64543999999989</v>
      </c>
      <c r="D222" s="111">
        <f t="shared" si="11"/>
        <v>708.87600000000009</v>
      </c>
      <c r="E222" s="112">
        <f t="shared" si="11"/>
        <v>0</v>
      </c>
      <c r="F222" s="113">
        <f t="shared" si="11"/>
        <v>0</v>
      </c>
      <c r="G222" s="112">
        <f t="shared" si="11"/>
        <v>0</v>
      </c>
      <c r="H222" s="111">
        <f t="shared" si="10"/>
        <v>0</v>
      </c>
      <c r="I222" s="112">
        <f t="shared" si="10"/>
        <v>0</v>
      </c>
      <c r="J222" s="111">
        <f t="shared" si="10"/>
        <v>0</v>
      </c>
      <c r="K222" s="112">
        <f t="shared" si="10"/>
        <v>0</v>
      </c>
      <c r="L222" s="113">
        <f t="shared" si="10"/>
        <v>0</v>
      </c>
      <c r="M222" s="62" t="s">
        <v>247</v>
      </c>
      <c r="N222" s="1227"/>
      <c r="O222" s="119">
        <v>102</v>
      </c>
      <c r="P222" s="64">
        <v>100</v>
      </c>
      <c r="Q222" s="65">
        <v>100</v>
      </c>
      <c r="R222" s="88">
        <v>135</v>
      </c>
      <c r="S222" s="67">
        <v>70</v>
      </c>
      <c r="T222" s="68">
        <v>85</v>
      </c>
      <c r="U222" s="69">
        <v>70</v>
      </c>
      <c r="V222" s="70">
        <v>70</v>
      </c>
      <c r="W222" s="754" t="s">
        <v>46</v>
      </c>
      <c r="X222" s="755" t="s">
        <v>46</v>
      </c>
      <c r="Y222" s="833" t="s">
        <v>47</v>
      </c>
      <c r="Z222" s="81" t="s">
        <v>46</v>
      </c>
      <c r="AA222" s="82" t="s">
        <v>46</v>
      </c>
      <c r="AB222" s="72"/>
      <c r="AC222" s="879"/>
      <c r="AE222" s="4"/>
    </row>
    <row r="223" spans="1:31">
      <c r="A223" s="1190"/>
      <c r="B223" s="4"/>
      <c r="C223" s="110">
        <f t="shared" si="11"/>
        <v>452.19840000000005</v>
      </c>
      <c r="D223" s="111">
        <f t="shared" si="11"/>
        <v>672.33600000000001</v>
      </c>
      <c r="E223" s="112">
        <f t="shared" si="11"/>
        <v>0</v>
      </c>
      <c r="F223" s="113">
        <f t="shared" si="11"/>
        <v>0</v>
      </c>
      <c r="G223" s="112">
        <f t="shared" si="11"/>
        <v>0</v>
      </c>
      <c r="H223" s="111">
        <f t="shared" si="10"/>
        <v>0</v>
      </c>
      <c r="I223" s="112">
        <f t="shared" si="10"/>
        <v>0</v>
      </c>
      <c r="J223" s="111">
        <f t="shared" si="10"/>
        <v>0</v>
      </c>
      <c r="K223" s="112">
        <f t="shared" si="10"/>
        <v>0</v>
      </c>
      <c r="L223" s="113">
        <f t="shared" si="10"/>
        <v>0</v>
      </c>
      <c r="M223" s="62" t="s">
        <v>209</v>
      </c>
      <c r="N223" s="1227"/>
      <c r="O223" s="300">
        <v>122</v>
      </c>
      <c r="P223" s="64">
        <v>100</v>
      </c>
      <c r="Q223" s="65">
        <v>100</v>
      </c>
      <c r="R223" s="66">
        <v>100</v>
      </c>
      <c r="S223" s="67">
        <v>70</v>
      </c>
      <c r="T223" s="80">
        <v>70</v>
      </c>
      <c r="U223" s="69">
        <v>70</v>
      </c>
      <c r="V223" s="126">
        <v>90</v>
      </c>
      <c r="W223" s="754" t="s">
        <v>46</v>
      </c>
      <c r="X223" s="755" t="s">
        <v>46</v>
      </c>
      <c r="Y223" s="833" t="s">
        <v>47</v>
      </c>
      <c r="Z223" s="834" t="s">
        <v>47</v>
      </c>
      <c r="AA223" s="82" t="s">
        <v>46</v>
      </c>
      <c r="AB223" s="309" t="s">
        <v>561</v>
      </c>
      <c r="AC223" s="879"/>
      <c r="AD223" s="56" t="s">
        <v>562</v>
      </c>
      <c r="AE223" s="4"/>
    </row>
    <row r="224" spans="1:31">
      <c r="A224" s="1190"/>
      <c r="B224" s="4"/>
      <c r="C224" s="143">
        <f t="shared" si="11"/>
        <v>452.19840000000005</v>
      </c>
      <c r="D224" s="144">
        <f t="shared" si="11"/>
        <v>672.33600000000001</v>
      </c>
      <c r="E224" s="145">
        <f t="shared" si="11"/>
        <v>0</v>
      </c>
      <c r="F224" s="146">
        <f t="shared" si="11"/>
        <v>0</v>
      </c>
      <c r="G224" s="145">
        <f t="shared" si="11"/>
        <v>0</v>
      </c>
      <c r="H224" s="144">
        <f t="shared" si="10"/>
        <v>0</v>
      </c>
      <c r="I224" s="145">
        <f t="shared" si="10"/>
        <v>0</v>
      </c>
      <c r="J224" s="144">
        <f t="shared" si="10"/>
        <v>0</v>
      </c>
      <c r="K224" s="145">
        <f t="shared" si="10"/>
        <v>0</v>
      </c>
      <c r="L224" s="146">
        <f t="shared" si="10"/>
        <v>0</v>
      </c>
      <c r="M224" s="147" t="s">
        <v>248</v>
      </c>
      <c r="N224" s="1228"/>
      <c r="O224" s="334">
        <v>122</v>
      </c>
      <c r="P224" s="149">
        <v>100</v>
      </c>
      <c r="Q224" s="150">
        <v>100</v>
      </c>
      <c r="R224" s="151">
        <v>100</v>
      </c>
      <c r="S224" s="152">
        <v>70</v>
      </c>
      <c r="T224" s="153">
        <v>70</v>
      </c>
      <c r="U224" s="154">
        <v>70</v>
      </c>
      <c r="V224" s="326">
        <v>90</v>
      </c>
      <c r="W224" s="156" t="s">
        <v>46</v>
      </c>
      <c r="X224" s="157" t="s">
        <v>46</v>
      </c>
      <c r="Y224" s="158" t="s">
        <v>47</v>
      </c>
      <c r="Z224" s="159" t="s">
        <v>47</v>
      </c>
      <c r="AA224" s="160" t="s">
        <v>47</v>
      </c>
      <c r="AB224" s="161" t="s">
        <v>78</v>
      </c>
      <c r="AC224" s="56"/>
      <c r="AD224" s="835"/>
      <c r="AE224" s="4"/>
    </row>
    <row r="225" spans="1:31">
      <c r="A225" s="1190"/>
      <c r="B225" s="4"/>
      <c r="C225" s="162">
        <f t="shared" si="11"/>
        <v>446.05440000000004</v>
      </c>
      <c r="D225" s="163">
        <f t="shared" si="11"/>
        <v>663.20100000000002</v>
      </c>
      <c r="E225" s="164">
        <f t="shared" si="11"/>
        <v>0</v>
      </c>
      <c r="F225" s="165">
        <f t="shared" si="11"/>
        <v>0</v>
      </c>
      <c r="G225" s="164">
        <f t="shared" si="11"/>
        <v>0</v>
      </c>
      <c r="H225" s="163">
        <f t="shared" si="10"/>
        <v>0</v>
      </c>
      <c r="I225" s="164">
        <f t="shared" si="10"/>
        <v>0</v>
      </c>
      <c r="J225" s="163">
        <f t="shared" si="10"/>
        <v>0</v>
      </c>
      <c r="K225" s="164">
        <f t="shared" si="10"/>
        <v>0</v>
      </c>
      <c r="L225" s="165">
        <f t="shared" si="10"/>
        <v>0</v>
      </c>
      <c r="M225" s="335" t="s">
        <v>249</v>
      </c>
      <c r="N225" s="1226" t="s">
        <v>250</v>
      </c>
      <c r="O225" s="336">
        <v>127</v>
      </c>
      <c r="P225" s="168">
        <v>100</v>
      </c>
      <c r="Q225" s="169">
        <v>100</v>
      </c>
      <c r="R225" s="170">
        <v>100</v>
      </c>
      <c r="S225" s="171">
        <v>70</v>
      </c>
      <c r="T225" s="328">
        <v>50</v>
      </c>
      <c r="U225" s="207">
        <v>85</v>
      </c>
      <c r="V225" s="174">
        <v>70</v>
      </c>
      <c r="W225" s="762" t="s">
        <v>473</v>
      </c>
      <c r="X225" s="176" t="s">
        <v>46</v>
      </c>
      <c r="Y225" s="208" t="s">
        <v>47</v>
      </c>
      <c r="Z225" s="209" t="s">
        <v>47</v>
      </c>
      <c r="AA225" s="233" t="s">
        <v>47</v>
      </c>
      <c r="AB225" s="337" t="s">
        <v>78</v>
      </c>
      <c r="AC225" s="879"/>
      <c r="AD225" s="56"/>
      <c r="AE225" s="4"/>
    </row>
    <row r="226" spans="1:31">
      <c r="A226" s="1190"/>
      <c r="B226" s="4"/>
      <c r="C226" s="110">
        <f t="shared" si="11"/>
        <v>446.05440000000004</v>
      </c>
      <c r="D226" s="111">
        <f t="shared" si="11"/>
        <v>663.20100000000002</v>
      </c>
      <c r="E226" s="112">
        <f t="shared" si="11"/>
        <v>0</v>
      </c>
      <c r="F226" s="113">
        <f t="shared" si="11"/>
        <v>0</v>
      </c>
      <c r="G226" s="112">
        <f t="shared" si="11"/>
        <v>0</v>
      </c>
      <c r="H226" s="111">
        <f t="shared" si="10"/>
        <v>0</v>
      </c>
      <c r="I226" s="112">
        <f t="shared" si="10"/>
        <v>0</v>
      </c>
      <c r="J226" s="111">
        <f t="shared" si="10"/>
        <v>0</v>
      </c>
      <c r="K226" s="112">
        <f t="shared" si="10"/>
        <v>0</v>
      </c>
      <c r="L226" s="113">
        <f t="shared" si="10"/>
        <v>0</v>
      </c>
      <c r="M226" s="124" t="s">
        <v>251</v>
      </c>
      <c r="N226" s="1227"/>
      <c r="O226" s="338">
        <v>127</v>
      </c>
      <c r="P226" s="64">
        <v>100</v>
      </c>
      <c r="Q226" s="65">
        <v>100</v>
      </c>
      <c r="R226" s="66">
        <v>100</v>
      </c>
      <c r="S226" s="67">
        <v>70</v>
      </c>
      <c r="T226" s="80">
        <v>70</v>
      </c>
      <c r="U226" s="116">
        <v>85</v>
      </c>
      <c r="V226" s="70">
        <v>70</v>
      </c>
      <c r="W226" s="130" t="s">
        <v>473</v>
      </c>
      <c r="X226" s="755" t="s">
        <v>46</v>
      </c>
      <c r="Y226" s="833" t="s">
        <v>47</v>
      </c>
      <c r="Z226" s="834" t="s">
        <v>47</v>
      </c>
      <c r="AA226" s="832" t="s">
        <v>47</v>
      </c>
      <c r="AB226" s="127" t="s">
        <v>78</v>
      </c>
      <c r="AC226" s="879"/>
      <c r="AD226" s="56"/>
      <c r="AE226" s="4"/>
    </row>
    <row r="227" spans="1:31" s="835" customFormat="1">
      <c r="A227" s="1190"/>
      <c r="B227" s="830"/>
      <c r="C227" s="842">
        <f t="shared" si="11"/>
        <v>471.85919999999999</v>
      </c>
      <c r="D227" s="843">
        <f t="shared" si="11"/>
        <v>771.72479999999996</v>
      </c>
      <c r="E227" s="844">
        <f t="shared" si="11"/>
        <v>0</v>
      </c>
      <c r="F227" s="845">
        <f t="shared" si="11"/>
        <v>0</v>
      </c>
      <c r="G227" s="844">
        <f t="shared" si="11"/>
        <v>0</v>
      </c>
      <c r="H227" s="843">
        <f t="shared" si="10"/>
        <v>0</v>
      </c>
      <c r="I227" s="844">
        <f t="shared" si="10"/>
        <v>0</v>
      </c>
      <c r="J227" s="843">
        <f t="shared" si="10"/>
        <v>0</v>
      </c>
      <c r="K227" s="844">
        <f t="shared" si="10"/>
        <v>0</v>
      </c>
      <c r="L227" s="845">
        <f t="shared" si="10"/>
        <v>0</v>
      </c>
      <c r="M227" s="846" t="s">
        <v>252</v>
      </c>
      <c r="N227" s="1227"/>
      <c r="O227" s="847">
        <v>106</v>
      </c>
      <c r="P227" s="848">
        <v>100</v>
      </c>
      <c r="Q227" s="849">
        <v>110</v>
      </c>
      <c r="R227" s="850">
        <v>100</v>
      </c>
      <c r="S227" s="851">
        <v>70</v>
      </c>
      <c r="T227" s="852">
        <v>70</v>
      </c>
      <c r="U227" s="853">
        <v>85</v>
      </c>
      <c r="V227" s="854">
        <v>50</v>
      </c>
      <c r="W227" s="855" t="s">
        <v>47</v>
      </c>
      <c r="X227" s="856" t="s">
        <v>473</v>
      </c>
      <c r="Y227" s="857" t="s">
        <v>47</v>
      </c>
      <c r="Z227" s="858" t="s">
        <v>47</v>
      </c>
      <c r="AA227" s="859" t="s">
        <v>47</v>
      </c>
      <c r="AB227" s="127" t="s">
        <v>78</v>
      </c>
      <c r="AC227" s="879"/>
      <c r="AD227" s="56"/>
      <c r="AE227" s="830"/>
    </row>
    <row r="228" spans="1:31" ht="40.5">
      <c r="A228" s="1190"/>
      <c r="B228" s="4"/>
      <c r="C228" s="131">
        <f t="shared" si="11"/>
        <v>462.82751999999994</v>
      </c>
      <c r="D228" s="132">
        <f t="shared" si="11"/>
        <v>517.95449999999994</v>
      </c>
      <c r="E228" s="133">
        <f t="shared" si="11"/>
        <v>0</v>
      </c>
      <c r="F228" s="134">
        <f t="shared" si="11"/>
        <v>0</v>
      </c>
      <c r="G228" s="133">
        <f t="shared" si="11"/>
        <v>0</v>
      </c>
      <c r="H228" s="132">
        <f t="shared" si="10"/>
        <v>0</v>
      </c>
      <c r="I228" s="133">
        <f t="shared" si="10"/>
        <v>0</v>
      </c>
      <c r="J228" s="132">
        <f t="shared" si="10"/>
        <v>0</v>
      </c>
      <c r="K228" s="133">
        <f t="shared" si="10"/>
        <v>0</v>
      </c>
      <c r="L228" s="134">
        <f t="shared" si="10"/>
        <v>0</v>
      </c>
      <c r="M228" s="214" t="s">
        <v>524</v>
      </c>
      <c r="N228" s="1228"/>
      <c r="O228" s="871">
        <v>85</v>
      </c>
      <c r="P228" s="872">
        <v>110</v>
      </c>
      <c r="Q228" s="303">
        <v>70</v>
      </c>
      <c r="R228" s="873">
        <v>93</v>
      </c>
      <c r="S228" s="188">
        <v>49</v>
      </c>
      <c r="T228" s="216">
        <v>63</v>
      </c>
      <c r="U228" s="868">
        <v>70</v>
      </c>
      <c r="V228" s="869">
        <v>49</v>
      </c>
      <c r="W228" s="340" t="s">
        <v>47</v>
      </c>
      <c r="X228" s="245" t="s">
        <v>473</v>
      </c>
      <c r="Y228" s="106" t="s">
        <v>47</v>
      </c>
      <c r="Z228" s="107" t="s">
        <v>47</v>
      </c>
      <c r="AA228" s="108" t="s">
        <v>47</v>
      </c>
      <c r="AB228" s="870" t="s">
        <v>520</v>
      </c>
      <c r="AC228" s="882"/>
      <c r="AD228" s="875"/>
      <c r="AE228" s="4"/>
    </row>
    <row r="229" spans="1:31">
      <c r="A229" s="1190"/>
      <c r="B229" s="4"/>
      <c r="C229" s="110">
        <f t="shared" si="11"/>
        <v>471.85919999999999</v>
      </c>
      <c r="D229" s="111">
        <f t="shared" si="11"/>
        <v>701.56799999999987</v>
      </c>
      <c r="E229" s="112">
        <f t="shared" si="11"/>
        <v>0</v>
      </c>
      <c r="F229" s="113">
        <f t="shared" si="11"/>
        <v>0</v>
      </c>
      <c r="G229" s="112">
        <f t="shared" si="11"/>
        <v>0</v>
      </c>
      <c r="H229" s="111">
        <f t="shared" si="10"/>
        <v>0</v>
      </c>
      <c r="I229" s="112">
        <f t="shared" si="10"/>
        <v>0</v>
      </c>
      <c r="J229" s="111">
        <f t="shared" si="10"/>
        <v>0</v>
      </c>
      <c r="K229" s="112">
        <f t="shared" si="10"/>
        <v>0</v>
      </c>
      <c r="L229" s="113">
        <f t="shared" si="10"/>
        <v>0</v>
      </c>
      <c r="M229" s="62" t="s">
        <v>54</v>
      </c>
      <c r="N229" s="1221" t="s">
        <v>253</v>
      </c>
      <c r="O229" s="341">
        <v>106</v>
      </c>
      <c r="P229" s="64">
        <v>100</v>
      </c>
      <c r="Q229" s="65">
        <v>100</v>
      </c>
      <c r="R229" s="66">
        <v>100</v>
      </c>
      <c r="S229" s="67">
        <v>70</v>
      </c>
      <c r="T229" s="80">
        <v>70</v>
      </c>
      <c r="U229" s="69">
        <v>70</v>
      </c>
      <c r="V229" s="70">
        <v>70</v>
      </c>
      <c r="W229" s="754" t="s">
        <v>46</v>
      </c>
      <c r="X229" s="755" t="s">
        <v>46</v>
      </c>
      <c r="Y229" s="833" t="s">
        <v>47</v>
      </c>
      <c r="Z229" s="834" t="s">
        <v>47</v>
      </c>
      <c r="AA229" s="832" t="s">
        <v>47</v>
      </c>
      <c r="AB229" s="72"/>
      <c r="AC229" s="879"/>
      <c r="AD229" s="875"/>
      <c r="AE229" s="4"/>
    </row>
    <row r="230" spans="1:31" ht="27">
      <c r="A230" s="1190"/>
      <c r="B230" s="4"/>
      <c r="C230" s="110">
        <f t="shared" si="11"/>
        <v>471.85919999999999</v>
      </c>
      <c r="D230" s="111">
        <f t="shared" si="11"/>
        <v>701.56799999999987</v>
      </c>
      <c r="E230" s="112">
        <f t="shared" si="11"/>
        <v>0</v>
      </c>
      <c r="F230" s="113">
        <f t="shared" si="11"/>
        <v>0</v>
      </c>
      <c r="G230" s="112">
        <f t="shared" si="11"/>
        <v>0</v>
      </c>
      <c r="H230" s="111">
        <f>(IF(H$9-$O230&gt;0,H$9-$O230,0)*$P230/100+IF(H$10-$O230&gt;0,H$10-$O230,0)*$Q230/100+IF(H$11-$O230&gt;0,H$11-$O230,0)*$R230/100+H$12*$T230/100+H$13*$S230/100+H$14*$U230/100+H$15*$V230/100)*H$16/100*H$17/100</f>
        <v>0</v>
      </c>
      <c r="I230" s="112">
        <f>(IF(I$9-$O230&gt;0,I$9-$O230,0)*$P230/100+IF(I$10-$O230&gt;0,I$10-$O230,0)*$Q230/100+IF(I$11-$O230&gt;0,I$11-$O230,0)*$R230/100+I$12*$T230/100+I$13*$S230/100+I$14*$U230/100+I$15*$V230/100)*I$16/100*I$17/100</f>
        <v>0</v>
      </c>
      <c r="J230" s="111">
        <f>(IF(J$9-$O230&gt;0,J$9-$O230,0)*$P230/100+IF(J$10-$O230&gt;0,J$10-$O230,0)*$Q230/100+IF(J$11-$O230&gt;0,J$11-$O230,0)*$R230/100+J$12*$T230/100+J$13*$S230/100+J$14*$U230/100+J$15*$V230/100)*J$16/100*J$17/100</f>
        <v>0</v>
      </c>
      <c r="K230" s="112">
        <f>(IF(K$9-$O230&gt;0,K$9-$O230,0)*$P230/100+IF(K$10-$O230&gt;0,K$10-$O230,0)*$Q230/100+IF(K$11-$O230&gt;0,K$11-$O230,0)*$R230/100+K$12*$T230/100+K$13*$S230/100+K$14*$U230/100+K$15*$V230/100)*K$16/100*K$17/100</f>
        <v>0</v>
      </c>
      <c r="L230" s="113">
        <f t="shared" si="10"/>
        <v>0</v>
      </c>
      <c r="M230" s="62" t="s">
        <v>254</v>
      </c>
      <c r="N230" s="1196"/>
      <c r="O230" s="342">
        <v>106</v>
      </c>
      <c r="P230" s="64">
        <v>100</v>
      </c>
      <c r="Q230" s="65">
        <v>100</v>
      </c>
      <c r="R230" s="66">
        <v>100</v>
      </c>
      <c r="S230" s="79">
        <v>90</v>
      </c>
      <c r="T230" s="68">
        <v>85</v>
      </c>
      <c r="U230" s="116">
        <v>85</v>
      </c>
      <c r="V230" s="70">
        <v>70</v>
      </c>
      <c r="W230" s="130" t="s">
        <v>47</v>
      </c>
      <c r="X230" s="755" t="s">
        <v>46</v>
      </c>
      <c r="Y230" s="833" t="s">
        <v>47</v>
      </c>
      <c r="Z230" s="834" t="s">
        <v>47</v>
      </c>
      <c r="AA230" s="832" t="s">
        <v>47</v>
      </c>
      <c r="AB230" s="309" t="s">
        <v>563</v>
      </c>
      <c r="AC230" s="879"/>
      <c r="AD230" s="875"/>
      <c r="AE230" s="4"/>
    </row>
    <row r="231" spans="1:31" ht="27">
      <c r="A231" s="1190"/>
      <c r="B231" s="4"/>
      <c r="C231" s="143">
        <f t="shared" ref="C231:C254" si="12">(IF(C$9-$O231&gt;0,C$9-$O231,0)*$P231/100+IF(C$10-$O231&gt;0,C$10-$O231,0)*$Q231/100+IF(C$11-$O231&gt;0,C$11-$O231,0)*$R231/100+C$12*$T231/100+C$13*$S231/100+C$14*$U231/100+C$15*$V231/100)*C$16/100*C$17/100</f>
        <v>471.85919999999999</v>
      </c>
      <c r="D231" s="144">
        <f t="shared" ref="D231:K231" si="13">(IF(D$9-$O231&gt;0,D$9-$O231,0)*$P231/100+IF(D$10-$O231&gt;0,D$10-$O231,0)*$Q231/100+IF(D$11-$O231&gt;0,D$11-$O231,0)*$R231/100+D$12*$T231/100+D$13*$S231/100+D$14*$U231/100+D$15*$V231/100)*D$16/100*D$17/100</f>
        <v>701.56799999999987</v>
      </c>
      <c r="E231" s="145">
        <f t="shared" si="13"/>
        <v>0</v>
      </c>
      <c r="F231" s="146">
        <f t="shared" si="13"/>
        <v>0</v>
      </c>
      <c r="G231" s="145">
        <f t="shared" si="13"/>
        <v>0</v>
      </c>
      <c r="H231" s="144">
        <f t="shared" si="13"/>
        <v>0</v>
      </c>
      <c r="I231" s="145">
        <f t="shared" si="13"/>
        <v>0</v>
      </c>
      <c r="J231" s="144">
        <f t="shared" si="13"/>
        <v>0</v>
      </c>
      <c r="K231" s="145">
        <f t="shared" si="13"/>
        <v>0</v>
      </c>
      <c r="L231" s="146">
        <f t="shared" si="10"/>
        <v>0</v>
      </c>
      <c r="M231" s="147" t="s">
        <v>255</v>
      </c>
      <c r="N231" s="1197"/>
      <c r="O231" s="343">
        <v>106</v>
      </c>
      <c r="P231" s="149">
        <v>100</v>
      </c>
      <c r="Q231" s="150">
        <v>100</v>
      </c>
      <c r="R231" s="151">
        <v>100</v>
      </c>
      <c r="S231" s="152">
        <v>70</v>
      </c>
      <c r="T231" s="153">
        <v>70</v>
      </c>
      <c r="U231" s="255">
        <v>85</v>
      </c>
      <c r="V231" s="155">
        <v>30</v>
      </c>
      <c r="W231" s="256" t="s">
        <v>47</v>
      </c>
      <c r="X231" s="264" t="s">
        <v>47</v>
      </c>
      <c r="Y231" s="158" t="s">
        <v>47</v>
      </c>
      <c r="Z231" s="159" t="s">
        <v>47</v>
      </c>
      <c r="AA231" s="160" t="s">
        <v>47</v>
      </c>
      <c r="AB231" s="320" t="s">
        <v>564</v>
      </c>
      <c r="AC231" s="56"/>
      <c r="AD231" s="875"/>
      <c r="AE231" s="4"/>
    </row>
    <row r="232" spans="1:31">
      <c r="A232" s="1190"/>
      <c r="B232" s="4"/>
      <c r="C232" s="162">
        <f t="shared" si="12"/>
        <v>447.28320000000002</v>
      </c>
      <c r="D232" s="163">
        <f t="shared" ref="D232:G254" si="14">(IF(D$9-$O232&gt;0,D$9-$O232,0)*$P232/100+IF(D$10-$O232&gt;0,D$10-$O232,0)*$Q232/100+IF(D$11-$O232&gt;0,D$11-$O232,0)*$R232/100+D$12*$T232/100+D$13*$S232/100+D$14*$U232/100+D$15*$V232/100)*D$16/100*D$17/100</f>
        <v>665.02799999999991</v>
      </c>
      <c r="E232" s="164">
        <f t="shared" si="14"/>
        <v>0</v>
      </c>
      <c r="F232" s="165">
        <f t="shared" si="14"/>
        <v>0</v>
      </c>
      <c r="G232" s="164">
        <f t="shared" si="14"/>
        <v>0</v>
      </c>
      <c r="H232" s="163">
        <f t="shared" si="10"/>
        <v>0</v>
      </c>
      <c r="I232" s="164">
        <f t="shared" si="10"/>
        <v>0</v>
      </c>
      <c r="J232" s="163">
        <f t="shared" si="10"/>
        <v>0</v>
      </c>
      <c r="K232" s="164">
        <f t="shared" si="10"/>
        <v>0</v>
      </c>
      <c r="L232" s="165">
        <f t="shared" si="10"/>
        <v>0</v>
      </c>
      <c r="M232" s="166" t="s">
        <v>181</v>
      </c>
      <c r="N232" s="1249" t="s">
        <v>256</v>
      </c>
      <c r="O232" s="344">
        <v>126</v>
      </c>
      <c r="P232" s="168">
        <v>100</v>
      </c>
      <c r="Q232" s="169">
        <v>100</v>
      </c>
      <c r="R232" s="170">
        <v>100</v>
      </c>
      <c r="S232" s="230">
        <v>85</v>
      </c>
      <c r="T232" s="328">
        <v>50</v>
      </c>
      <c r="U232" s="329">
        <v>50</v>
      </c>
      <c r="V232" s="345">
        <v>50</v>
      </c>
      <c r="W232" s="175" t="s">
        <v>46</v>
      </c>
      <c r="X232" s="176" t="s">
        <v>475</v>
      </c>
      <c r="Y232" s="177" t="s">
        <v>46</v>
      </c>
      <c r="Z232" s="178" t="s">
        <v>46</v>
      </c>
      <c r="AA232" s="179" t="s">
        <v>46</v>
      </c>
      <c r="AB232" s="180"/>
      <c r="AC232" s="879"/>
      <c r="AD232" s="875"/>
      <c r="AE232" s="4"/>
    </row>
    <row r="233" spans="1:31">
      <c r="A233" s="1190"/>
      <c r="B233" s="4"/>
      <c r="C233" s="110">
        <f t="shared" si="12"/>
        <v>362.9875199999999</v>
      </c>
      <c r="D233" s="111">
        <f t="shared" si="14"/>
        <v>1156.491</v>
      </c>
      <c r="E233" s="112">
        <f t="shared" si="14"/>
        <v>0</v>
      </c>
      <c r="F233" s="113">
        <f t="shared" si="14"/>
        <v>0</v>
      </c>
      <c r="G233" s="112">
        <f t="shared" si="14"/>
        <v>0</v>
      </c>
      <c r="H233" s="111">
        <f t="shared" si="10"/>
        <v>0</v>
      </c>
      <c r="I233" s="112">
        <f t="shared" si="10"/>
        <v>0</v>
      </c>
      <c r="J233" s="111">
        <f t="shared" si="10"/>
        <v>0</v>
      </c>
      <c r="K233" s="112">
        <f t="shared" si="10"/>
        <v>0</v>
      </c>
      <c r="L233" s="113">
        <f t="shared" si="10"/>
        <v>0</v>
      </c>
      <c r="M233" s="62" t="s">
        <v>107</v>
      </c>
      <c r="N233" s="1250"/>
      <c r="O233" s="141">
        <v>68</v>
      </c>
      <c r="P233" s="64">
        <v>100</v>
      </c>
      <c r="Q233" s="120">
        <v>150</v>
      </c>
      <c r="R233" s="121">
        <v>70</v>
      </c>
      <c r="S233" s="79">
        <v>90</v>
      </c>
      <c r="T233" s="80">
        <v>70</v>
      </c>
      <c r="U233" s="69">
        <v>70</v>
      </c>
      <c r="V233" s="70">
        <v>70</v>
      </c>
      <c r="W233" s="130" t="s">
        <v>47</v>
      </c>
      <c r="X233" s="139" t="s">
        <v>47</v>
      </c>
      <c r="Y233" s="833" t="s">
        <v>47</v>
      </c>
      <c r="Z233" s="81" t="s">
        <v>46</v>
      </c>
      <c r="AA233" s="82" t="s">
        <v>46</v>
      </c>
      <c r="AB233" s="204" t="s">
        <v>541</v>
      </c>
      <c r="AC233" s="879"/>
      <c r="AD233" s="875"/>
      <c r="AE233" s="4"/>
    </row>
    <row r="234" spans="1:31">
      <c r="A234" s="1190"/>
      <c r="B234" s="4"/>
      <c r="C234" s="131">
        <f t="shared" si="12"/>
        <v>482.91840000000002</v>
      </c>
      <c r="D234" s="132">
        <f t="shared" si="14"/>
        <v>718.01100000000008</v>
      </c>
      <c r="E234" s="133">
        <f t="shared" si="14"/>
        <v>0</v>
      </c>
      <c r="F234" s="134">
        <f t="shared" si="14"/>
        <v>0</v>
      </c>
      <c r="G234" s="133">
        <f t="shared" si="14"/>
        <v>0</v>
      </c>
      <c r="H234" s="132">
        <f t="shared" si="10"/>
        <v>0</v>
      </c>
      <c r="I234" s="133">
        <f t="shared" si="10"/>
        <v>0</v>
      </c>
      <c r="J234" s="132">
        <f t="shared" si="10"/>
        <v>0</v>
      </c>
      <c r="K234" s="133">
        <f t="shared" si="10"/>
        <v>0</v>
      </c>
      <c r="L234" s="134">
        <f t="shared" si="10"/>
        <v>0</v>
      </c>
      <c r="M234" s="840" t="s">
        <v>495</v>
      </c>
      <c r="N234" s="1251"/>
      <c r="O234" s="346">
        <v>97</v>
      </c>
      <c r="P234" s="347">
        <v>100</v>
      </c>
      <c r="Q234" s="98">
        <v>100</v>
      </c>
      <c r="R234" s="99">
        <v>100</v>
      </c>
      <c r="S234" s="100">
        <v>70</v>
      </c>
      <c r="T234" s="101">
        <v>70</v>
      </c>
      <c r="U234" s="102">
        <v>70</v>
      </c>
      <c r="V234" s="103">
        <v>70</v>
      </c>
      <c r="W234" s="104" t="s">
        <v>46</v>
      </c>
      <c r="X234" s="105" t="s">
        <v>46</v>
      </c>
      <c r="Y234" s="106" t="s">
        <v>47</v>
      </c>
      <c r="Z234" s="107" t="s">
        <v>47</v>
      </c>
      <c r="AA234" s="108" t="s">
        <v>47</v>
      </c>
      <c r="AB234" s="348"/>
      <c r="AC234" s="56"/>
      <c r="AD234" s="56"/>
      <c r="AE234" s="4"/>
    </row>
    <row r="235" spans="1:31" ht="13.5" customHeight="1">
      <c r="A235" s="1190"/>
      <c r="B235" s="4"/>
      <c r="C235" s="110">
        <f t="shared" si="12"/>
        <v>476.77440000000001</v>
      </c>
      <c r="D235" s="111">
        <f t="shared" si="14"/>
        <v>708.87600000000009</v>
      </c>
      <c r="E235" s="112">
        <f t="shared" si="14"/>
        <v>0</v>
      </c>
      <c r="F235" s="113">
        <f t="shared" si="14"/>
        <v>0</v>
      </c>
      <c r="G235" s="112">
        <f t="shared" si="14"/>
        <v>0</v>
      </c>
      <c r="H235" s="111">
        <f t="shared" si="10"/>
        <v>0</v>
      </c>
      <c r="I235" s="112">
        <f t="shared" si="10"/>
        <v>0</v>
      </c>
      <c r="J235" s="111">
        <f t="shared" si="10"/>
        <v>0</v>
      </c>
      <c r="K235" s="112">
        <f t="shared" si="10"/>
        <v>0</v>
      </c>
      <c r="L235" s="113">
        <f t="shared" si="10"/>
        <v>0</v>
      </c>
      <c r="M235" s="62" t="s">
        <v>257</v>
      </c>
      <c r="N235" s="1252" t="s">
        <v>258</v>
      </c>
      <c r="O235" s="349">
        <v>102</v>
      </c>
      <c r="P235" s="350">
        <v>100</v>
      </c>
      <c r="Q235" s="351">
        <v>100</v>
      </c>
      <c r="R235" s="66">
        <v>100</v>
      </c>
      <c r="S235" s="352">
        <v>70</v>
      </c>
      <c r="T235" s="353">
        <v>70</v>
      </c>
      <c r="U235" s="116">
        <v>84</v>
      </c>
      <c r="V235" s="70">
        <v>70</v>
      </c>
      <c r="W235" s="754" t="s">
        <v>46</v>
      </c>
      <c r="X235" s="139" t="s">
        <v>47</v>
      </c>
      <c r="Y235" s="71" t="s">
        <v>46</v>
      </c>
      <c r="Z235" s="81" t="s">
        <v>46</v>
      </c>
      <c r="AA235" s="82" t="s">
        <v>46</v>
      </c>
      <c r="AB235" s="123"/>
      <c r="AC235" s="879"/>
      <c r="AD235" s="56" t="s">
        <v>259</v>
      </c>
      <c r="AE235" s="4"/>
    </row>
    <row r="236" spans="1:31">
      <c r="A236" s="1190"/>
      <c r="B236" s="4"/>
      <c r="C236" s="110">
        <f t="shared" si="12"/>
        <v>643.64543999999989</v>
      </c>
      <c r="D236" s="111">
        <f t="shared" si="14"/>
        <v>708.87600000000009</v>
      </c>
      <c r="E236" s="112">
        <f t="shared" si="14"/>
        <v>0</v>
      </c>
      <c r="F236" s="113">
        <f t="shared" si="14"/>
        <v>0</v>
      </c>
      <c r="G236" s="112">
        <f t="shared" si="14"/>
        <v>0</v>
      </c>
      <c r="H236" s="111">
        <f t="shared" si="10"/>
        <v>0</v>
      </c>
      <c r="I236" s="112">
        <f t="shared" si="10"/>
        <v>0</v>
      </c>
      <c r="J236" s="111">
        <f t="shared" si="10"/>
        <v>0</v>
      </c>
      <c r="K236" s="112">
        <f t="shared" si="10"/>
        <v>0</v>
      </c>
      <c r="L236" s="113">
        <f t="shared" si="10"/>
        <v>0</v>
      </c>
      <c r="M236" s="62" t="s">
        <v>260</v>
      </c>
      <c r="N236" s="1253"/>
      <c r="O236" s="119">
        <v>102</v>
      </c>
      <c r="P236" s="350">
        <v>100</v>
      </c>
      <c r="Q236" s="351">
        <v>100</v>
      </c>
      <c r="R236" s="88">
        <v>135</v>
      </c>
      <c r="S236" s="354">
        <v>91</v>
      </c>
      <c r="T236" s="355">
        <v>91</v>
      </c>
      <c r="U236" s="116">
        <v>91</v>
      </c>
      <c r="V236" s="70">
        <v>70</v>
      </c>
      <c r="W236" s="754" t="s">
        <v>46</v>
      </c>
      <c r="X236" s="755" t="s">
        <v>46</v>
      </c>
      <c r="Y236" s="833" t="s">
        <v>47</v>
      </c>
      <c r="Z236" s="834" t="s">
        <v>47</v>
      </c>
      <c r="AA236" s="832" t="s">
        <v>47</v>
      </c>
      <c r="AB236" s="72"/>
      <c r="AC236" s="879"/>
      <c r="AD236" s="56"/>
      <c r="AE236" s="4"/>
    </row>
    <row r="237" spans="1:31" ht="13.5" customHeight="1">
      <c r="A237" s="1190"/>
      <c r="B237" s="4"/>
      <c r="C237" s="131">
        <f t="shared" si="12"/>
        <v>476.77440000000001</v>
      </c>
      <c r="D237" s="132">
        <f t="shared" si="14"/>
        <v>708.87600000000009</v>
      </c>
      <c r="E237" s="133">
        <f t="shared" si="14"/>
        <v>0</v>
      </c>
      <c r="F237" s="134">
        <f t="shared" si="14"/>
        <v>0</v>
      </c>
      <c r="G237" s="133">
        <f t="shared" si="14"/>
        <v>0</v>
      </c>
      <c r="H237" s="132">
        <f t="shared" ref="H237:L246" si="15">(IF(H$9-$O237&gt;0,H$9-$O237,0)*$P237/100+IF(H$10-$O237&gt;0,H$10-$O237,0)*$Q237/100+IF(H$11-$O237&gt;0,H$11-$O237,0)*$R237/100+H$12*$T237/100+H$13*$S237/100+H$14*$U237/100+H$15*$V237/100)*H$16/100*H$17/100</f>
        <v>0</v>
      </c>
      <c r="I237" s="133">
        <f t="shared" si="15"/>
        <v>0</v>
      </c>
      <c r="J237" s="132">
        <f t="shared" si="15"/>
        <v>0</v>
      </c>
      <c r="K237" s="133">
        <f t="shared" si="15"/>
        <v>0</v>
      </c>
      <c r="L237" s="134">
        <f t="shared" si="15"/>
        <v>0</v>
      </c>
      <c r="M237" s="95" t="s">
        <v>261</v>
      </c>
      <c r="N237" s="1254"/>
      <c r="O237" s="356">
        <v>102</v>
      </c>
      <c r="P237" s="357">
        <v>100</v>
      </c>
      <c r="Q237" s="358">
        <v>100</v>
      </c>
      <c r="R237" s="99">
        <v>100</v>
      </c>
      <c r="S237" s="359">
        <v>70</v>
      </c>
      <c r="T237" s="360">
        <v>70</v>
      </c>
      <c r="U237" s="102">
        <v>70</v>
      </c>
      <c r="V237" s="103">
        <v>70</v>
      </c>
      <c r="W237" s="340" t="s">
        <v>47</v>
      </c>
      <c r="X237" s="245" t="s">
        <v>47</v>
      </c>
      <c r="Y237" s="106" t="s">
        <v>47</v>
      </c>
      <c r="Z237" s="107" t="s">
        <v>47</v>
      </c>
      <c r="AA237" s="108" t="s">
        <v>47</v>
      </c>
      <c r="AB237" s="204"/>
      <c r="AC237" s="879"/>
      <c r="AD237" s="56"/>
      <c r="AE237" s="4"/>
    </row>
    <row r="238" spans="1:31" ht="13.5" customHeight="1">
      <c r="A238" s="1190"/>
      <c r="B238" s="4"/>
      <c r="C238" s="110">
        <f t="shared" si="12"/>
        <v>446.05440000000004</v>
      </c>
      <c r="D238" s="111">
        <f t="shared" si="14"/>
        <v>663.20100000000002</v>
      </c>
      <c r="E238" s="112">
        <f t="shared" si="14"/>
        <v>0</v>
      </c>
      <c r="F238" s="113">
        <f t="shared" si="14"/>
        <v>0</v>
      </c>
      <c r="G238" s="112">
        <f t="shared" si="14"/>
        <v>0</v>
      </c>
      <c r="H238" s="111">
        <f t="shared" si="15"/>
        <v>0</v>
      </c>
      <c r="I238" s="112">
        <f t="shared" si="15"/>
        <v>0</v>
      </c>
      <c r="J238" s="111">
        <f t="shared" si="15"/>
        <v>0</v>
      </c>
      <c r="K238" s="112">
        <f t="shared" si="15"/>
        <v>0</v>
      </c>
      <c r="L238" s="113">
        <f t="shared" si="15"/>
        <v>0</v>
      </c>
      <c r="M238" s="1255" t="s">
        <v>262</v>
      </c>
      <c r="N238" s="1241" t="s">
        <v>263</v>
      </c>
      <c r="O238" s="361">
        <v>127</v>
      </c>
      <c r="P238" s="350">
        <v>100</v>
      </c>
      <c r="Q238" s="351">
        <v>100</v>
      </c>
      <c r="R238" s="66">
        <v>100</v>
      </c>
      <c r="S238" s="362">
        <v>63</v>
      </c>
      <c r="T238" s="363">
        <v>63</v>
      </c>
      <c r="U238" s="116">
        <v>84</v>
      </c>
      <c r="V238" s="364">
        <v>63</v>
      </c>
      <c r="W238" s="365" t="s">
        <v>46</v>
      </c>
      <c r="X238" s="755" t="s">
        <v>46</v>
      </c>
      <c r="Y238" s="833" t="s">
        <v>47</v>
      </c>
      <c r="Z238" s="834" t="s">
        <v>47</v>
      </c>
      <c r="AA238" s="832" t="s">
        <v>47</v>
      </c>
      <c r="AB238" s="1257" t="s">
        <v>542</v>
      </c>
      <c r="AC238" s="879"/>
      <c r="AD238" s="835"/>
      <c r="AE238" s="4"/>
    </row>
    <row r="239" spans="1:31">
      <c r="A239" s="1190"/>
      <c r="B239" s="4"/>
      <c r="C239" s="110">
        <f t="shared" si="12"/>
        <v>0</v>
      </c>
      <c r="D239" s="111">
        <f t="shared" si="14"/>
        <v>0</v>
      </c>
      <c r="E239" s="112">
        <f t="shared" si="14"/>
        <v>0</v>
      </c>
      <c r="F239" s="113">
        <f t="shared" si="14"/>
        <v>0</v>
      </c>
      <c r="G239" s="112">
        <f t="shared" si="14"/>
        <v>0</v>
      </c>
      <c r="H239" s="111">
        <f t="shared" si="15"/>
        <v>0</v>
      </c>
      <c r="I239" s="112">
        <f t="shared" si="15"/>
        <v>0</v>
      </c>
      <c r="J239" s="111">
        <f t="shared" si="15"/>
        <v>0</v>
      </c>
      <c r="K239" s="112">
        <f t="shared" si="15"/>
        <v>0</v>
      </c>
      <c r="L239" s="113">
        <f t="shared" si="15"/>
        <v>0</v>
      </c>
      <c r="M239" s="1256"/>
      <c r="N239" s="1242"/>
      <c r="O239" s="366"/>
      <c r="P239" s="367">
        <v>0</v>
      </c>
      <c r="Q239" s="368">
        <v>0</v>
      </c>
      <c r="R239" s="369">
        <v>0</v>
      </c>
      <c r="S239" s="370">
        <v>25</v>
      </c>
      <c r="T239" s="371">
        <v>25</v>
      </c>
      <c r="U239" s="372">
        <v>33</v>
      </c>
      <c r="V239" s="373">
        <v>25</v>
      </c>
      <c r="W239" s="374" t="s">
        <v>47</v>
      </c>
      <c r="X239" s="139" t="s">
        <v>47</v>
      </c>
      <c r="Y239" s="833" t="s">
        <v>47</v>
      </c>
      <c r="Z239" s="834" t="s">
        <v>47</v>
      </c>
      <c r="AA239" s="832" t="s">
        <v>47</v>
      </c>
      <c r="AB239" s="1240"/>
      <c r="AC239" s="879"/>
      <c r="AD239" s="56" t="s">
        <v>264</v>
      </c>
      <c r="AE239" s="4"/>
    </row>
    <row r="240" spans="1:31">
      <c r="A240" s="1190"/>
      <c r="B240" s="4"/>
      <c r="C240" s="110">
        <f t="shared" si="12"/>
        <v>471.85919999999999</v>
      </c>
      <c r="D240" s="111">
        <f t="shared" si="14"/>
        <v>701.56799999999987</v>
      </c>
      <c r="E240" s="112">
        <f t="shared" si="14"/>
        <v>0</v>
      </c>
      <c r="F240" s="113">
        <f t="shared" si="14"/>
        <v>0</v>
      </c>
      <c r="G240" s="112">
        <f t="shared" si="14"/>
        <v>0</v>
      </c>
      <c r="H240" s="111">
        <f t="shared" si="15"/>
        <v>0</v>
      </c>
      <c r="I240" s="112">
        <f t="shared" si="15"/>
        <v>0</v>
      </c>
      <c r="J240" s="111">
        <f t="shared" si="15"/>
        <v>0</v>
      </c>
      <c r="K240" s="112">
        <f t="shared" si="15"/>
        <v>0</v>
      </c>
      <c r="L240" s="113">
        <f t="shared" si="15"/>
        <v>0</v>
      </c>
      <c r="M240" s="62" t="s">
        <v>257</v>
      </c>
      <c r="N240" s="1242"/>
      <c r="O240" s="341">
        <v>106</v>
      </c>
      <c r="P240" s="350">
        <v>100</v>
      </c>
      <c r="Q240" s="351">
        <v>100</v>
      </c>
      <c r="R240" s="66">
        <v>100</v>
      </c>
      <c r="S240" s="352">
        <v>70</v>
      </c>
      <c r="T240" s="353">
        <v>70</v>
      </c>
      <c r="U240" s="116">
        <v>84</v>
      </c>
      <c r="V240" s="375">
        <v>70</v>
      </c>
      <c r="W240" s="365" t="s">
        <v>46</v>
      </c>
      <c r="X240" s="139" t="s">
        <v>47</v>
      </c>
      <c r="Y240" s="71" t="s">
        <v>46</v>
      </c>
      <c r="Z240" s="81" t="s">
        <v>46</v>
      </c>
      <c r="AA240" s="82" t="s">
        <v>46</v>
      </c>
      <c r="AB240" s="72"/>
      <c r="AC240" s="879"/>
      <c r="AD240" s="56"/>
      <c r="AE240" s="4"/>
    </row>
    <row r="241" spans="1:31">
      <c r="A241" s="1190"/>
      <c r="B241" s="4"/>
      <c r="C241" s="110">
        <f t="shared" si="12"/>
        <v>497.66399999999993</v>
      </c>
      <c r="D241" s="111">
        <f t="shared" si="14"/>
        <v>739.93499999999995</v>
      </c>
      <c r="E241" s="112">
        <f t="shared" si="14"/>
        <v>0</v>
      </c>
      <c r="F241" s="113">
        <f t="shared" si="14"/>
        <v>0</v>
      </c>
      <c r="G241" s="112">
        <f t="shared" si="14"/>
        <v>0</v>
      </c>
      <c r="H241" s="111">
        <f t="shared" si="15"/>
        <v>0</v>
      </c>
      <c r="I241" s="112">
        <f t="shared" si="15"/>
        <v>0</v>
      </c>
      <c r="J241" s="111">
        <f t="shared" si="15"/>
        <v>0</v>
      </c>
      <c r="K241" s="112">
        <f t="shared" si="15"/>
        <v>0</v>
      </c>
      <c r="L241" s="113">
        <f t="shared" si="15"/>
        <v>0</v>
      </c>
      <c r="M241" s="62" t="s">
        <v>265</v>
      </c>
      <c r="N241" s="1242"/>
      <c r="O241" s="376">
        <v>85</v>
      </c>
      <c r="P241" s="377">
        <v>120</v>
      </c>
      <c r="Q241" s="351">
        <v>100</v>
      </c>
      <c r="R241" s="66">
        <v>100</v>
      </c>
      <c r="S241" s="362">
        <v>42</v>
      </c>
      <c r="T241" s="363">
        <v>42</v>
      </c>
      <c r="U241" s="138">
        <v>56</v>
      </c>
      <c r="V241" s="364">
        <v>21</v>
      </c>
      <c r="W241" s="365" t="s">
        <v>46</v>
      </c>
      <c r="X241" s="139" t="s">
        <v>47</v>
      </c>
      <c r="Y241" s="71" t="s">
        <v>46</v>
      </c>
      <c r="Z241" s="81" t="s">
        <v>46</v>
      </c>
      <c r="AA241" s="82" t="s">
        <v>46</v>
      </c>
      <c r="AB241" s="72"/>
      <c r="AC241" s="879"/>
      <c r="AD241" s="56"/>
      <c r="AE241" s="4"/>
    </row>
    <row r="242" spans="1:31">
      <c r="A242" s="1190"/>
      <c r="B242" s="4"/>
      <c r="C242" s="110">
        <f t="shared" si="12"/>
        <v>637.00991999999997</v>
      </c>
      <c r="D242" s="111">
        <f t="shared" si="14"/>
        <v>701.56799999999987</v>
      </c>
      <c r="E242" s="112">
        <f t="shared" si="14"/>
        <v>0</v>
      </c>
      <c r="F242" s="113">
        <f t="shared" si="14"/>
        <v>0</v>
      </c>
      <c r="G242" s="112">
        <f t="shared" si="14"/>
        <v>0</v>
      </c>
      <c r="H242" s="111">
        <f t="shared" si="15"/>
        <v>0</v>
      </c>
      <c r="I242" s="112">
        <f t="shared" si="15"/>
        <v>0</v>
      </c>
      <c r="J242" s="111">
        <f t="shared" si="15"/>
        <v>0</v>
      </c>
      <c r="K242" s="112">
        <f t="shared" si="15"/>
        <v>0</v>
      </c>
      <c r="L242" s="113">
        <f t="shared" si="15"/>
        <v>0</v>
      </c>
      <c r="M242" s="62" t="s">
        <v>260</v>
      </c>
      <c r="N242" s="1242"/>
      <c r="O242" s="342">
        <v>106</v>
      </c>
      <c r="P242" s="350">
        <v>100</v>
      </c>
      <c r="Q242" s="351">
        <v>100</v>
      </c>
      <c r="R242" s="88">
        <v>135</v>
      </c>
      <c r="S242" s="354">
        <v>91</v>
      </c>
      <c r="T242" s="355">
        <v>91</v>
      </c>
      <c r="U242" s="116">
        <v>91</v>
      </c>
      <c r="V242" s="375">
        <v>70</v>
      </c>
      <c r="W242" s="365" t="s">
        <v>46</v>
      </c>
      <c r="X242" s="755" t="s">
        <v>46</v>
      </c>
      <c r="Y242" s="833" t="s">
        <v>47</v>
      </c>
      <c r="Z242" s="834" t="s">
        <v>47</v>
      </c>
      <c r="AA242" s="832" t="s">
        <v>47</v>
      </c>
      <c r="AB242" s="72"/>
      <c r="AC242" s="879"/>
      <c r="AD242" s="56"/>
      <c r="AE242" s="4"/>
    </row>
    <row r="243" spans="1:31" ht="13.5" customHeight="1">
      <c r="A243" s="1190"/>
      <c r="B243" s="4"/>
      <c r="C243" s="110">
        <f t="shared" si="12"/>
        <v>476.77440000000001</v>
      </c>
      <c r="D243" s="111">
        <f t="shared" si="14"/>
        <v>708.87600000000009</v>
      </c>
      <c r="E243" s="112">
        <f t="shared" si="14"/>
        <v>0</v>
      </c>
      <c r="F243" s="113">
        <f t="shared" si="14"/>
        <v>0</v>
      </c>
      <c r="G243" s="112">
        <f t="shared" si="14"/>
        <v>0</v>
      </c>
      <c r="H243" s="111">
        <f t="shared" si="15"/>
        <v>0</v>
      </c>
      <c r="I243" s="112">
        <f t="shared" si="15"/>
        <v>0</v>
      </c>
      <c r="J243" s="111">
        <f t="shared" si="15"/>
        <v>0</v>
      </c>
      <c r="K243" s="112">
        <f t="shared" si="15"/>
        <v>0</v>
      </c>
      <c r="L243" s="113">
        <f t="shared" si="15"/>
        <v>0</v>
      </c>
      <c r="M243" s="62" t="s">
        <v>266</v>
      </c>
      <c r="N243" s="1242"/>
      <c r="O243" s="119">
        <v>102</v>
      </c>
      <c r="P243" s="350">
        <v>100</v>
      </c>
      <c r="Q243" s="351">
        <v>100</v>
      </c>
      <c r="R243" s="66">
        <v>100</v>
      </c>
      <c r="S243" s="352">
        <v>70</v>
      </c>
      <c r="T243" s="353">
        <v>70</v>
      </c>
      <c r="U243" s="69">
        <v>70</v>
      </c>
      <c r="V243" s="375">
        <v>70</v>
      </c>
      <c r="W243" s="365" t="s">
        <v>46</v>
      </c>
      <c r="X243" s="755" t="s">
        <v>46</v>
      </c>
      <c r="Y243" s="833" t="s">
        <v>47</v>
      </c>
      <c r="Z243" s="834" t="s">
        <v>47</v>
      </c>
      <c r="AA243" s="832" t="s">
        <v>47</v>
      </c>
      <c r="AB243" s="72"/>
      <c r="AC243" s="879"/>
      <c r="AD243" s="56"/>
      <c r="AE243" s="4"/>
    </row>
    <row r="244" spans="1:31" ht="13.5" customHeight="1">
      <c r="A244" s="1190"/>
      <c r="B244" s="4"/>
      <c r="C244" s="110">
        <f t="shared" si="12"/>
        <v>497.66399999999993</v>
      </c>
      <c r="D244" s="111">
        <f t="shared" si="14"/>
        <v>739.93499999999995</v>
      </c>
      <c r="E244" s="112">
        <f t="shared" si="14"/>
        <v>0</v>
      </c>
      <c r="F244" s="113">
        <f t="shared" si="14"/>
        <v>0</v>
      </c>
      <c r="G244" s="112">
        <f t="shared" si="14"/>
        <v>0</v>
      </c>
      <c r="H244" s="111">
        <f t="shared" si="15"/>
        <v>0</v>
      </c>
      <c r="I244" s="112">
        <f t="shared" si="15"/>
        <v>0</v>
      </c>
      <c r="J244" s="111">
        <f t="shared" si="15"/>
        <v>0</v>
      </c>
      <c r="K244" s="112">
        <f t="shared" si="15"/>
        <v>0</v>
      </c>
      <c r="L244" s="113">
        <f t="shared" si="15"/>
        <v>0</v>
      </c>
      <c r="M244" s="1258" t="s">
        <v>267</v>
      </c>
      <c r="N244" s="1242"/>
      <c r="O244" s="376">
        <v>85</v>
      </c>
      <c r="P244" s="350">
        <v>100</v>
      </c>
      <c r="Q244" s="351">
        <v>100</v>
      </c>
      <c r="R244" s="66">
        <v>100</v>
      </c>
      <c r="S244" s="362">
        <v>56</v>
      </c>
      <c r="T244" s="353">
        <v>70</v>
      </c>
      <c r="U244" s="69">
        <v>70</v>
      </c>
      <c r="V244" s="375">
        <v>70</v>
      </c>
      <c r="W244" s="365" t="s">
        <v>46</v>
      </c>
      <c r="X244" s="755" t="s">
        <v>46</v>
      </c>
      <c r="Y244" s="1259" t="s">
        <v>47</v>
      </c>
      <c r="Z244" s="1261" t="s">
        <v>47</v>
      </c>
      <c r="AA244" s="1237" t="s">
        <v>47</v>
      </c>
      <c r="AB244" s="1239"/>
      <c r="AC244" s="879"/>
      <c r="AD244" s="56" t="s">
        <v>268</v>
      </c>
      <c r="AE244" s="4"/>
    </row>
    <row r="245" spans="1:31" ht="15" customHeight="1">
      <c r="A245" s="1190"/>
      <c r="B245" s="4"/>
      <c r="C245" s="110">
        <f t="shared" si="12"/>
        <v>286.06464000000005</v>
      </c>
      <c r="D245" s="111">
        <f t="shared" si="14"/>
        <v>425.32559999999995</v>
      </c>
      <c r="E245" s="112">
        <f t="shared" si="14"/>
        <v>0</v>
      </c>
      <c r="F245" s="113">
        <f t="shared" si="14"/>
        <v>0</v>
      </c>
      <c r="G245" s="112">
        <f t="shared" si="14"/>
        <v>0</v>
      </c>
      <c r="H245" s="111">
        <f t="shared" si="15"/>
        <v>0</v>
      </c>
      <c r="I245" s="112">
        <f t="shared" si="15"/>
        <v>0</v>
      </c>
      <c r="J245" s="111">
        <f t="shared" si="15"/>
        <v>0</v>
      </c>
      <c r="K245" s="112">
        <f t="shared" si="15"/>
        <v>0</v>
      </c>
      <c r="L245" s="113">
        <f t="shared" si="15"/>
        <v>0</v>
      </c>
      <c r="M245" s="1256"/>
      <c r="N245" s="1242"/>
      <c r="O245" s="119">
        <v>102</v>
      </c>
      <c r="P245" s="378">
        <v>60</v>
      </c>
      <c r="Q245" s="379">
        <v>60</v>
      </c>
      <c r="R245" s="121">
        <v>60</v>
      </c>
      <c r="S245" s="362">
        <v>22</v>
      </c>
      <c r="T245" s="363">
        <v>30</v>
      </c>
      <c r="U245" s="138">
        <v>30</v>
      </c>
      <c r="V245" s="364">
        <v>30</v>
      </c>
      <c r="W245" s="130" t="s">
        <v>473</v>
      </c>
      <c r="X245" s="755" t="s">
        <v>46</v>
      </c>
      <c r="Y245" s="1260"/>
      <c r="Z245" s="1262"/>
      <c r="AA245" s="1238"/>
      <c r="AB245" s="1240"/>
      <c r="AC245" s="879"/>
      <c r="AD245" s="56" t="s">
        <v>269</v>
      </c>
      <c r="AE245" s="4"/>
    </row>
    <row r="246" spans="1:31">
      <c r="A246" s="1190"/>
      <c r="B246" s="4"/>
      <c r="C246" s="110">
        <f t="shared" si="12"/>
        <v>414.83059199999997</v>
      </c>
      <c r="D246" s="111">
        <f t="shared" si="14"/>
        <v>729.52110000000005</v>
      </c>
      <c r="E246" s="112">
        <f t="shared" si="14"/>
        <v>0</v>
      </c>
      <c r="F246" s="113">
        <f t="shared" si="14"/>
        <v>0</v>
      </c>
      <c r="G246" s="112">
        <f t="shared" si="14"/>
        <v>0</v>
      </c>
      <c r="H246" s="111">
        <f t="shared" si="15"/>
        <v>0</v>
      </c>
      <c r="I246" s="112">
        <f t="shared" si="15"/>
        <v>0</v>
      </c>
      <c r="J246" s="111">
        <f t="shared" si="15"/>
        <v>0</v>
      </c>
      <c r="K246" s="112">
        <f t="shared" si="15"/>
        <v>0</v>
      </c>
      <c r="L246" s="113">
        <f t="shared" si="15"/>
        <v>0</v>
      </c>
      <c r="M246" s="210" t="s">
        <v>270</v>
      </c>
      <c r="N246" s="1242"/>
      <c r="O246" s="338">
        <v>127</v>
      </c>
      <c r="P246" s="378">
        <v>93</v>
      </c>
      <c r="Q246" s="380">
        <v>110</v>
      </c>
      <c r="R246" s="121">
        <v>93</v>
      </c>
      <c r="S246" s="362">
        <v>40</v>
      </c>
      <c r="T246" s="355">
        <v>80</v>
      </c>
      <c r="U246" s="116">
        <v>85</v>
      </c>
      <c r="V246" s="381">
        <v>80</v>
      </c>
      <c r="W246" s="374" t="s">
        <v>474</v>
      </c>
      <c r="X246" s="139" t="s">
        <v>473</v>
      </c>
      <c r="Y246" s="833" t="s">
        <v>47</v>
      </c>
      <c r="Z246" s="834" t="s">
        <v>47</v>
      </c>
      <c r="AA246" s="832" t="s">
        <v>47</v>
      </c>
      <c r="AB246" s="72"/>
      <c r="AC246" s="879"/>
      <c r="AD246" s="835"/>
      <c r="AE246" s="4"/>
    </row>
    <row r="247" spans="1:31">
      <c r="A247" s="1190"/>
      <c r="B247" s="4"/>
      <c r="C247" s="110">
        <f t="shared" si="12"/>
        <v>471.85919999999999</v>
      </c>
      <c r="D247" s="111">
        <f t="shared" si="14"/>
        <v>701.56799999999987</v>
      </c>
      <c r="E247" s="112">
        <f t="shared" si="14"/>
        <v>0</v>
      </c>
      <c r="F247" s="113">
        <f t="shared" si="14"/>
        <v>0</v>
      </c>
      <c r="G247" s="112">
        <f t="shared" si="14"/>
        <v>0</v>
      </c>
      <c r="H247" s="111">
        <f t="shared" ref="H247:L254" si="16">(IF(H$9-$O247&gt;0,H$9-$O247,0)*$P247/100+IF(H$10-$O247&gt;0,H$10-$O247,0)*$Q247/100+IF(H$11-$O247&gt;0,H$11-$O247,0)*$R247/100+H$12*$T247/100+H$13*$S247/100+H$14*$U247/100+H$15*$V247/100)*H$16/100*H$17/100</f>
        <v>0</v>
      </c>
      <c r="I247" s="112">
        <f t="shared" si="16"/>
        <v>0</v>
      </c>
      <c r="J247" s="111">
        <f t="shared" si="16"/>
        <v>0</v>
      </c>
      <c r="K247" s="112">
        <f t="shared" si="16"/>
        <v>0</v>
      </c>
      <c r="L247" s="113">
        <f t="shared" si="16"/>
        <v>0</v>
      </c>
      <c r="M247" s="62" t="s">
        <v>271</v>
      </c>
      <c r="N247" s="1242"/>
      <c r="O247" s="342">
        <v>106</v>
      </c>
      <c r="P247" s="350">
        <v>100</v>
      </c>
      <c r="Q247" s="351">
        <v>100</v>
      </c>
      <c r="R247" s="66">
        <v>100</v>
      </c>
      <c r="S247" s="352">
        <v>70</v>
      </c>
      <c r="T247" s="353">
        <v>70</v>
      </c>
      <c r="U247" s="69">
        <v>70</v>
      </c>
      <c r="V247" s="375">
        <v>70</v>
      </c>
      <c r="W247" s="365" t="s">
        <v>46</v>
      </c>
      <c r="X247" s="755" t="s">
        <v>46</v>
      </c>
      <c r="Y247" s="833" t="s">
        <v>47</v>
      </c>
      <c r="Z247" s="834" t="s">
        <v>47</v>
      </c>
      <c r="AA247" s="832" t="s">
        <v>47</v>
      </c>
      <c r="AB247" s="72"/>
      <c r="AC247" s="879"/>
      <c r="AD247" s="56"/>
      <c r="AE247" s="4"/>
    </row>
    <row r="248" spans="1:31">
      <c r="A248" s="1190"/>
      <c r="B248" s="4"/>
      <c r="C248" s="131">
        <f t="shared" si="12"/>
        <v>471.85919999999999</v>
      </c>
      <c r="D248" s="132">
        <f t="shared" si="14"/>
        <v>1052.3520000000001</v>
      </c>
      <c r="E248" s="133">
        <f t="shared" si="14"/>
        <v>0</v>
      </c>
      <c r="F248" s="134">
        <f t="shared" si="14"/>
        <v>0</v>
      </c>
      <c r="G248" s="133">
        <f t="shared" si="14"/>
        <v>0</v>
      </c>
      <c r="H248" s="132">
        <f t="shared" si="16"/>
        <v>0</v>
      </c>
      <c r="I248" s="133">
        <f t="shared" si="16"/>
        <v>0</v>
      </c>
      <c r="J248" s="132">
        <f t="shared" si="16"/>
        <v>0</v>
      </c>
      <c r="K248" s="133">
        <f t="shared" si="16"/>
        <v>0</v>
      </c>
      <c r="L248" s="134">
        <f t="shared" si="16"/>
        <v>0</v>
      </c>
      <c r="M248" s="95" t="s">
        <v>65</v>
      </c>
      <c r="N248" s="1243"/>
      <c r="O248" s="343">
        <v>106</v>
      </c>
      <c r="P248" s="357">
        <v>100</v>
      </c>
      <c r="Q248" s="382">
        <v>150</v>
      </c>
      <c r="R248" s="99">
        <v>100</v>
      </c>
      <c r="S248" s="359">
        <v>70</v>
      </c>
      <c r="T248" s="383">
        <v>87</v>
      </c>
      <c r="U248" s="102">
        <v>70</v>
      </c>
      <c r="V248" s="384">
        <v>70</v>
      </c>
      <c r="W248" s="825" t="s">
        <v>46</v>
      </c>
      <c r="X248" s="826" t="s">
        <v>46</v>
      </c>
      <c r="Y248" s="106" t="s">
        <v>47</v>
      </c>
      <c r="Z248" s="107" t="s">
        <v>47</v>
      </c>
      <c r="AA248" s="108" t="s">
        <v>47</v>
      </c>
      <c r="AB248" s="109"/>
      <c r="AC248" s="879"/>
      <c r="AD248" s="56"/>
      <c r="AE248" s="4"/>
    </row>
    <row r="249" spans="1:31">
      <c r="A249" s="1190"/>
      <c r="B249" s="4"/>
      <c r="C249" s="110">
        <f t="shared" si="12"/>
        <v>471.85919999999999</v>
      </c>
      <c r="D249" s="111">
        <f t="shared" si="14"/>
        <v>701.56799999999987</v>
      </c>
      <c r="E249" s="112">
        <f t="shared" si="14"/>
        <v>0</v>
      </c>
      <c r="F249" s="113">
        <f t="shared" si="14"/>
        <v>0</v>
      </c>
      <c r="G249" s="112">
        <f t="shared" si="14"/>
        <v>0</v>
      </c>
      <c r="H249" s="111">
        <f t="shared" si="16"/>
        <v>0</v>
      </c>
      <c r="I249" s="112">
        <f t="shared" si="16"/>
        <v>0</v>
      </c>
      <c r="J249" s="111">
        <f t="shared" si="16"/>
        <v>0</v>
      </c>
      <c r="K249" s="112">
        <f t="shared" si="16"/>
        <v>0</v>
      </c>
      <c r="L249" s="113">
        <f t="shared" si="16"/>
        <v>0</v>
      </c>
      <c r="M249" s="124" t="s">
        <v>272</v>
      </c>
      <c r="N249" s="1241" t="s">
        <v>273</v>
      </c>
      <c r="O249" s="386">
        <v>106</v>
      </c>
      <c r="P249" s="350">
        <v>100</v>
      </c>
      <c r="Q249" s="351">
        <v>100</v>
      </c>
      <c r="R249" s="66">
        <v>100</v>
      </c>
      <c r="S249" s="352">
        <v>70</v>
      </c>
      <c r="T249" s="355">
        <v>84</v>
      </c>
      <c r="U249" s="69">
        <v>70</v>
      </c>
      <c r="V249" s="129">
        <v>49</v>
      </c>
      <c r="W249" s="130" t="s">
        <v>47</v>
      </c>
      <c r="X249" s="139" t="s">
        <v>47</v>
      </c>
      <c r="Y249" s="833" t="s">
        <v>47</v>
      </c>
      <c r="Z249" s="834" t="s">
        <v>47</v>
      </c>
      <c r="AA249" s="832" t="s">
        <v>47</v>
      </c>
      <c r="AB249" s="72"/>
      <c r="AC249" s="879"/>
      <c r="AD249" s="835"/>
      <c r="AE249" s="4"/>
    </row>
    <row r="250" spans="1:31" ht="15" customHeight="1">
      <c r="A250" s="1190"/>
      <c r="B250" s="4"/>
      <c r="C250" s="110">
        <f t="shared" si="12"/>
        <v>330.30144000000001</v>
      </c>
      <c r="D250" s="111">
        <f t="shared" si="14"/>
        <v>1052.3520000000001</v>
      </c>
      <c r="E250" s="112">
        <f t="shared" si="14"/>
        <v>0</v>
      </c>
      <c r="F250" s="113">
        <f t="shared" si="14"/>
        <v>0</v>
      </c>
      <c r="G250" s="112">
        <f t="shared" si="14"/>
        <v>0</v>
      </c>
      <c r="H250" s="111">
        <f t="shared" si="16"/>
        <v>0</v>
      </c>
      <c r="I250" s="112">
        <f t="shared" si="16"/>
        <v>0</v>
      </c>
      <c r="J250" s="111">
        <f t="shared" si="16"/>
        <v>0</v>
      </c>
      <c r="K250" s="112">
        <f t="shared" si="16"/>
        <v>0</v>
      </c>
      <c r="L250" s="113">
        <f t="shared" si="16"/>
        <v>0</v>
      </c>
      <c r="M250" s="124" t="s">
        <v>107</v>
      </c>
      <c r="N250" s="1242"/>
      <c r="O250" s="342">
        <v>106</v>
      </c>
      <c r="P250" s="350">
        <v>100</v>
      </c>
      <c r="Q250" s="380">
        <v>150</v>
      </c>
      <c r="R250" s="121">
        <v>70</v>
      </c>
      <c r="S250" s="354">
        <v>91</v>
      </c>
      <c r="T250" s="353">
        <v>70</v>
      </c>
      <c r="U250" s="69">
        <v>70</v>
      </c>
      <c r="V250" s="70">
        <v>70</v>
      </c>
      <c r="W250" s="130" t="s">
        <v>47</v>
      </c>
      <c r="X250" s="139" t="s">
        <v>47</v>
      </c>
      <c r="Y250" s="833" t="s">
        <v>47</v>
      </c>
      <c r="Z250" s="81" t="s">
        <v>46</v>
      </c>
      <c r="AA250" s="82" t="s">
        <v>46</v>
      </c>
      <c r="AB250" s="72" t="s">
        <v>541</v>
      </c>
      <c r="AC250" s="879"/>
      <c r="AD250" s="835"/>
      <c r="AE250" s="4"/>
    </row>
    <row r="251" spans="1:31" ht="15" customHeight="1">
      <c r="A251" s="1190"/>
      <c r="B251" s="4"/>
      <c r="C251" s="110">
        <f t="shared" si="12"/>
        <v>414.83059199999997</v>
      </c>
      <c r="D251" s="111">
        <f t="shared" si="14"/>
        <v>729.52110000000005</v>
      </c>
      <c r="E251" s="112">
        <f t="shared" si="14"/>
        <v>0</v>
      </c>
      <c r="F251" s="113">
        <f t="shared" si="14"/>
        <v>0</v>
      </c>
      <c r="G251" s="112">
        <f t="shared" si="14"/>
        <v>0</v>
      </c>
      <c r="H251" s="111">
        <f t="shared" si="16"/>
        <v>0</v>
      </c>
      <c r="I251" s="112">
        <f t="shared" si="16"/>
        <v>0</v>
      </c>
      <c r="J251" s="111">
        <f t="shared" si="16"/>
        <v>0</v>
      </c>
      <c r="K251" s="112">
        <f t="shared" si="16"/>
        <v>0</v>
      </c>
      <c r="L251" s="113">
        <f t="shared" si="16"/>
        <v>0</v>
      </c>
      <c r="M251" s="124" t="s">
        <v>496</v>
      </c>
      <c r="N251" s="1242"/>
      <c r="O251" s="338">
        <v>127</v>
      </c>
      <c r="P251" s="378">
        <v>93</v>
      </c>
      <c r="Q251" s="380">
        <v>110</v>
      </c>
      <c r="R251" s="121">
        <v>93</v>
      </c>
      <c r="S251" s="352">
        <v>70</v>
      </c>
      <c r="T251" s="353">
        <v>70</v>
      </c>
      <c r="U251" s="116">
        <v>84</v>
      </c>
      <c r="V251" s="129">
        <v>56</v>
      </c>
      <c r="W251" s="130" t="s">
        <v>473</v>
      </c>
      <c r="X251" s="139" t="s">
        <v>47</v>
      </c>
      <c r="Y251" s="833" t="s">
        <v>47</v>
      </c>
      <c r="Z251" s="834" t="s">
        <v>47</v>
      </c>
      <c r="AA251" s="832" t="s">
        <v>47</v>
      </c>
      <c r="AB251" s="72"/>
      <c r="AC251" s="879"/>
      <c r="AD251" s="835" t="s">
        <v>274</v>
      </c>
      <c r="AE251" s="4"/>
    </row>
    <row r="252" spans="1:31">
      <c r="A252" s="1190"/>
      <c r="B252" s="4"/>
      <c r="C252" s="131">
        <f t="shared" si="12"/>
        <v>471.85919999999999</v>
      </c>
      <c r="D252" s="132">
        <f t="shared" si="14"/>
        <v>701.56799999999987</v>
      </c>
      <c r="E252" s="133">
        <f t="shared" si="14"/>
        <v>0</v>
      </c>
      <c r="F252" s="134">
        <f t="shared" si="14"/>
        <v>0</v>
      </c>
      <c r="G252" s="133">
        <f t="shared" si="14"/>
        <v>0</v>
      </c>
      <c r="H252" s="132">
        <f t="shared" si="16"/>
        <v>0</v>
      </c>
      <c r="I252" s="133">
        <f t="shared" si="16"/>
        <v>0</v>
      </c>
      <c r="J252" s="132">
        <f t="shared" si="16"/>
        <v>0</v>
      </c>
      <c r="K252" s="133">
        <f t="shared" si="16"/>
        <v>0</v>
      </c>
      <c r="L252" s="134">
        <f t="shared" si="16"/>
        <v>0</v>
      </c>
      <c r="M252" s="214" t="s">
        <v>275</v>
      </c>
      <c r="N252" s="1243"/>
      <c r="O252" s="339">
        <v>106</v>
      </c>
      <c r="P252" s="357">
        <v>100</v>
      </c>
      <c r="Q252" s="358">
        <v>100</v>
      </c>
      <c r="R252" s="99">
        <v>100</v>
      </c>
      <c r="S252" s="387">
        <v>49</v>
      </c>
      <c r="T252" s="360">
        <v>70</v>
      </c>
      <c r="U252" s="190">
        <v>84</v>
      </c>
      <c r="V252" s="103">
        <v>70</v>
      </c>
      <c r="W252" s="104" t="s">
        <v>46</v>
      </c>
      <c r="X252" s="245" t="s">
        <v>47</v>
      </c>
      <c r="Y252" s="106" t="s">
        <v>47</v>
      </c>
      <c r="Z252" s="107" t="s">
        <v>47</v>
      </c>
      <c r="AA252" s="108" t="s">
        <v>47</v>
      </c>
      <c r="AB252" s="109"/>
      <c r="AC252" s="879"/>
      <c r="AD252" s="56"/>
      <c r="AE252" s="4"/>
    </row>
    <row r="253" spans="1:31">
      <c r="A253" s="1190"/>
      <c r="B253" s="4"/>
      <c r="C253" s="162">
        <f t="shared" si="12"/>
        <v>466.94399999999996</v>
      </c>
      <c r="D253" s="163">
        <f t="shared" si="14"/>
        <v>694.26</v>
      </c>
      <c r="E253" s="164">
        <f t="shared" si="14"/>
        <v>0</v>
      </c>
      <c r="F253" s="165">
        <f t="shared" si="14"/>
        <v>0</v>
      </c>
      <c r="G253" s="164">
        <f t="shared" si="14"/>
        <v>0</v>
      </c>
      <c r="H253" s="163">
        <f t="shared" si="16"/>
        <v>0</v>
      </c>
      <c r="I253" s="164">
        <f t="shared" si="16"/>
        <v>0</v>
      </c>
      <c r="J253" s="163">
        <f t="shared" si="16"/>
        <v>0</v>
      </c>
      <c r="K253" s="164">
        <f t="shared" si="16"/>
        <v>0</v>
      </c>
      <c r="L253" s="165">
        <f t="shared" si="16"/>
        <v>0</v>
      </c>
      <c r="M253" s="62" t="s">
        <v>257</v>
      </c>
      <c r="N253" s="1241" t="s">
        <v>276</v>
      </c>
      <c r="O253" s="388">
        <v>110</v>
      </c>
      <c r="P253" s="350">
        <v>100</v>
      </c>
      <c r="Q253" s="351">
        <v>100</v>
      </c>
      <c r="R253" s="66">
        <v>100</v>
      </c>
      <c r="S253" s="352">
        <v>70</v>
      </c>
      <c r="T253" s="353">
        <v>70</v>
      </c>
      <c r="U253" s="116">
        <v>84</v>
      </c>
      <c r="V253" s="375">
        <v>70</v>
      </c>
      <c r="W253" s="365" t="s">
        <v>46</v>
      </c>
      <c r="X253" s="139" t="s">
        <v>47</v>
      </c>
      <c r="Y253" s="71" t="s">
        <v>46</v>
      </c>
      <c r="Z253" s="81" t="s">
        <v>46</v>
      </c>
      <c r="AA253" s="82" t="s">
        <v>46</v>
      </c>
      <c r="AB253" s="72"/>
      <c r="AC253" s="879"/>
      <c r="AD253" s="56"/>
      <c r="AE253" s="4"/>
    </row>
    <row r="254" spans="1:31">
      <c r="A254" s="1190"/>
      <c r="B254" s="4"/>
      <c r="C254" s="110">
        <f t="shared" si="12"/>
        <v>466.94399999999996</v>
      </c>
      <c r="D254" s="111">
        <f t="shared" si="14"/>
        <v>694.26</v>
      </c>
      <c r="E254" s="112">
        <f t="shared" si="14"/>
        <v>0</v>
      </c>
      <c r="F254" s="113">
        <f t="shared" si="14"/>
        <v>0</v>
      </c>
      <c r="G254" s="112">
        <f t="shared" si="14"/>
        <v>0</v>
      </c>
      <c r="H254" s="111">
        <f t="shared" si="16"/>
        <v>0</v>
      </c>
      <c r="I254" s="112">
        <f t="shared" si="16"/>
        <v>0</v>
      </c>
      <c r="J254" s="111">
        <f t="shared" si="16"/>
        <v>0</v>
      </c>
      <c r="K254" s="112">
        <f t="shared" si="16"/>
        <v>0</v>
      </c>
      <c r="L254" s="113">
        <f t="shared" si="16"/>
        <v>0</v>
      </c>
      <c r="M254" s="62" t="s">
        <v>277</v>
      </c>
      <c r="N254" s="1242"/>
      <c r="O254" s="389">
        <v>110</v>
      </c>
      <c r="P254" s="350">
        <v>100</v>
      </c>
      <c r="Q254" s="351">
        <v>100</v>
      </c>
      <c r="R254" s="66">
        <v>100</v>
      </c>
      <c r="S254" s="352">
        <v>70</v>
      </c>
      <c r="T254" s="353">
        <v>70</v>
      </c>
      <c r="U254" s="69">
        <v>70</v>
      </c>
      <c r="V254" s="375">
        <v>70</v>
      </c>
      <c r="W254" s="374" t="s">
        <v>47</v>
      </c>
      <c r="X254" s="139" t="s">
        <v>47</v>
      </c>
      <c r="Y254" s="833" t="s">
        <v>47</v>
      </c>
      <c r="Z254" s="834" t="s">
        <v>47</v>
      </c>
      <c r="AA254" s="832" t="s">
        <v>47</v>
      </c>
      <c r="AB254" s="72"/>
      <c r="AC254" s="879"/>
      <c r="AD254" s="56"/>
      <c r="AE254" s="4"/>
    </row>
    <row r="255" spans="1:31">
      <c r="A255" s="1190"/>
      <c r="B255" s="4"/>
      <c r="C255" s="110">
        <f t="shared" ref="C255:L278" si="17">(IF(C$9-$O255&gt;0,C$9-$O255,0)*$P255/100+IF(C$10-$O255&gt;0,C$10-$O255,0)*$Q255/100+IF(C$11-$O255&gt;0,C$11-$O255,0)*$R255/100+C$12*$T255/100+C$13*$S255/100+C$14*$U255/100+C$15*$V255/100)*C$16/100*C$17/100</f>
        <v>740.96640000000002</v>
      </c>
      <c r="D255" s="111">
        <f t="shared" si="17"/>
        <v>734.45399999999995</v>
      </c>
      <c r="E255" s="112">
        <f t="shared" si="17"/>
        <v>0</v>
      </c>
      <c r="F255" s="113">
        <f t="shared" si="17"/>
        <v>0</v>
      </c>
      <c r="G255" s="112">
        <f t="shared" si="17"/>
        <v>0</v>
      </c>
      <c r="H255" s="111">
        <f t="shared" si="17"/>
        <v>0</v>
      </c>
      <c r="I255" s="112">
        <f t="shared" si="17"/>
        <v>0</v>
      </c>
      <c r="J255" s="111">
        <f t="shared" si="17"/>
        <v>0</v>
      </c>
      <c r="K255" s="112">
        <f t="shared" si="17"/>
        <v>0</v>
      </c>
      <c r="L255" s="113">
        <f t="shared" si="17"/>
        <v>0</v>
      </c>
      <c r="M255" s="62" t="s">
        <v>207</v>
      </c>
      <c r="N255" s="1242"/>
      <c r="O255" s="390">
        <v>88</v>
      </c>
      <c r="P255" s="377">
        <v>135</v>
      </c>
      <c r="Q255" s="351">
        <v>100</v>
      </c>
      <c r="R255" s="88">
        <v>150</v>
      </c>
      <c r="S255" s="354">
        <v>87</v>
      </c>
      <c r="T255" s="353">
        <v>70</v>
      </c>
      <c r="U255" s="69">
        <v>70</v>
      </c>
      <c r="V255" s="375">
        <v>70</v>
      </c>
      <c r="W255" s="365" t="s">
        <v>46</v>
      </c>
      <c r="X255" s="139" t="s">
        <v>47</v>
      </c>
      <c r="Y255" s="833" t="s">
        <v>47</v>
      </c>
      <c r="Z255" s="834" t="s">
        <v>47</v>
      </c>
      <c r="AA255" s="832" t="s">
        <v>47</v>
      </c>
      <c r="AB255" s="72"/>
      <c r="AC255" s="879"/>
      <c r="AD255" s="56"/>
      <c r="AE255" s="4"/>
    </row>
    <row r="256" spans="1:31">
      <c r="A256" s="1190"/>
      <c r="B256" s="4"/>
      <c r="C256" s="110">
        <f t="shared" si="17"/>
        <v>466.94399999999996</v>
      </c>
      <c r="D256" s="111">
        <f t="shared" si="17"/>
        <v>694.26</v>
      </c>
      <c r="E256" s="112">
        <f t="shared" si="17"/>
        <v>0</v>
      </c>
      <c r="F256" s="113">
        <f t="shared" si="17"/>
        <v>0</v>
      </c>
      <c r="G256" s="112">
        <f t="shared" si="17"/>
        <v>0</v>
      </c>
      <c r="H256" s="111">
        <f t="shared" si="17"/>
        <v>0</v>
      </c>
      <c r="I256" s="112">
        <f t="shared" si="17"/>
        <v>0</v>
      </c>
      <c r="J256" s="111">
        <f t="shared" si="17"/>
        <v>0</v>
      </c>
      <c r="K256" s="112">
        <f t="shared" si="17"/>
        <v>0</v>
      </c>
      <c r="L256" s="113">
        <f t="shared" si="17"/>
        <v>0</v>
      </c>
      <c r="M256" s="124" t="s">
        <v>278</v>
      </c>
      <c r="N256" s="1242"/>
      <c r="O256" s="389">
        <v>110</v>
      </c>
      <c r="P256" s="350">
        <v>100</v>
      </c>
      <c r="Q256" s="351">
        <v>100</v>
      </c>
      <c r="R256" s="66">
        <v>100</v>
      </c>
      <c r="S256" s="352">
        <v>70</v>
      </c>
      <c r="T256" s="353">
        <v>70</v>
      </c>
      <c r="U256" s="69">
        <v>70</v>
      </c>
      <c r="V256" s="375">
        <v>70</v>
      </c>
      <c r="W256" s="365" t="s">
        <v>46</v>
      </c>
      <c r="X256" s="755" t="s">
        <v>46</v>
      </c>
      <c r="Y256" s="71" t="s">
        <v>46</v>
      </c>
      <c r="Z256" s="834" t="s">
        <v>47</v>
      </c>
      <c r="AA256" s="832" t="s">
        <v>47</v>
      </c>
      <c r="AB256" s="72"/>
      <c r="AC256" s="879"/>
      <c r="AD256" s="835"/>
      <c r="AE256" s="4"/>
    </row>
    <row r="257" spans="1:31">
      <c r="A257" s="1190"/>
      <c r="B257" s="4"/>
      <c r="C257" s="110">
        <f t="shared" si="17"/>
        <v>396.9024</v>
      </c>
      <c r="D257" s="111">
        <f t="shared" si="17"/>
        <v>590.12100000000009</v>
      </c>
      <c r="E257" s="112">
        <f t="shared" si="17"/>
        <v>0</v>
      </c>
      <c r="F257" s="113">
        <f t="shared" si="17"/>
        <v>0</v>
      </c>
      <c r="G257" s="112">
        <f t="shared" si="17"/>
        <v>0</v>
      </c>
      <c r="H257" s="111">
        <f t="shared" si="17"/>
        <v>0</v>
      </c>
      <c r="I257" s="112">
        <f t="shared" si="17"/>
        <v>0</v>
      </c>
      <c r="J257" s="111">
        <f t="shared" si="17"/>
        <v>0</v>
      </c>
      <c r="K257" s="112">
        <f t="shared" si="17"/>
        <v>0</v>
      </c>
      <c r="L257" s="113">
        <f t="shared" si="17"/>
        <v>0</v>
      </c>
      <c r="M257" s="124" t="s">
        <v>279</v>
      </c>
      <c r="N257" s="1242"/>
      <c r="O257" s="391">
        <v>167</v>
      </c>
      <c r="P257" s="350">
        <v>100</v>
      </c>
      <c r="Q257" s="351">
        <v>100</v>
      </c>
      <c r="R257" s="66">
        <v>100</v>
      </c>
      <c r="S257" s="362">
        <v>56</v>
      </c>
      <c r="T257" s="363">
        <v>56</v>
      </c>
      <c r="U257" s="138">
        <v>56</v>
      </c>
      <c r="V257" s="364">
        <v>56</v>
      </c>
      <c r="W257" s="365" t="s">
        <v>46</v>
      </c>
      <c r="X257" s="755" t="s">
        <v>46</v>
      </c>
      <c r="Y257" s="71" t="s">
        <v>46</v>
      </c>
      <c r="Z257" s="834" t="s">
        <v>47</v>
      </c>
      <c r="AA257" s="832" t="s">
        <v>47</v>
      </c>
      <c r="AB257" s="72"/>
      <c r="AC257" s="879"/>
      <c r="AD257" s="835"/>
      <c r="AE257" s="4"/>
    </row>
    <row r="258" spans="1:31">
      <c r="A258" s="1190"/>
      <c r="B258" s="4"/>
      <c r="C258" s="131">
        <f t="shared" si="17"/>
        <v>466.94399999999996</v>
      </c>
      <c r="D258" s="132">
        <f t="shared" si="17"/>
        <v>694.26</v>
      </c>
      <c r="E258" s="133">
        <f t="shared" si="17"/>
        <v>0</v>
      </c>
      <c r="F258" s="134">
        <f t="shared" si="17"/>
        <v>0</v>
      </c>
      <c r="G258" s="133">
        <f t="shared" si="17"/>
        <v>0</v>
      </c>
      <c r="H258" s="132">
        <f t="shared" si="17"/>
        <v>0</v>
      </c>
      <c r="I258" s="133">
        <f t="shared" si="17"/>
        <v>0</v>
      </c>
      <c r="J258" s="132">
        <f t="shared" si="17"/>
        <v>0</v>
      </c>
      <c r="K258" s="133">
        <f t="shared" si="17"/>
        <v>0</v>
      </c>
      <c r="L258" s="134">
        <f t="shared" si="17"/>
        <v>0</v>
      </c>
      <c r="M258" s="214" t="s">
        <v>280</v>
      </c>
      <c r="N258" s="1244"/>
      <c r="O258" s="392">
        <v>110</v>
      </c>
      <c r="P258" s="357">
        <v>100</v>
      </c>
      <c r="Q258" s="358">
        <v>100</v>
      </c>
      <c r="R258" s="99">
        <v>100</v>
      </c>
      <c r="S258" s="359">
        <v>70</v>
      </c>
      <c r="T258" s="360">
        <v>70</v>
      </c>
      <c r="U258" s="102">
        <v>70</v>
      </c>
      <c r="V258" s="384">
        <v>70</v>
      </c>
      <c r="W258" s="385" t="s">
        <v>46</v>
      </c>
      <c r="X258" s="105" t="s">
        <v>46</v>
      </c>
      <c r="Y258" s="225" t="s">
        <v>46</v>
      </c>
      <c r="Z258" s="107" t="s">
        <v>47</v>
      </c>
      <c r="AA258" s="108" t="s">
        <v>47</v>
      </c>
      <c r="AB258" s="109"/>
      <c r="AC258" s="879"/>
      <c r="AD258" s="835"/>
      <c r="AE258" s="4"/>
    </row>
    <row r="259" spans="1:31">
      <c r="A259" s="1190"/>
      <c r="B259" s="4"/>
      <c r="C259" s="273">
        <f t="shared" si="17"/>
        <v>501.35040000000004</v>
      </c>
      <c r="D259" s="274">
        <f t="shared" si="17"/>
        <v>745.41600000000005</v>
      </c>
      <c r="E259" s="275">
        <f t="shared" si="17"/>
        <v>0</v>
      </c>
      <c r="F259" s="276">
        <f t="shared" si="17"/>
        <v>0</v>
      </c>
      <c r="G259" s="275">
        <f t="shared" si="17"/>
        <v>0</v>
      </c>
      <c r="H259" s="274">
        <f t="shared" si="17"/>
        <v>0</v>
      </c>
      <c r="I259" s="275">
        <f t="shared" si="17"/>
        <v>0</v>
      </c>
      <c r="J259" s="274">
        <f t="shared" si="17"/>
        <v>0</v>
      </c>
      <c r="K259" s="275">
        <f t="shared" si="17"/>
        <v>0</v>
      </c>
      <c r="L259" s="276">
        <f t="shared" si="17"/>
        <v>0</v>
      </c>
      <c r="M259" s="62" t="s">
        <v>281</v>
      </c>
      <c r="N259" s="1245" t="s">
        <v>533</v>
      </c>
      <c r="O259" s="394">
        <v>82</v>
      </c>
      <c r="P259" s="393">
        <v>100</v>
      </c>
      <c r="Q259" s="65">
        <v>100</v>
      </c>
      <c r="R259" s="66">
        <v>100</v>
      </c>
      <c r="S259" s="395">
        <v>42</v>
      </c>
      <c r="T259" s="396">
        <v>84</v>
      </c>
      <c r="U259" s="69">
        <v>70</v>
      </c>
      <c r="V259" s="70">
        <v>70</v>
      </c>
      <c r="W259" s="763" t="s">
        <v>473</v>
      </c>
      <c r="X259" s="764" t="s">
        <v>46</v>
      </c>
      <c r="Y259" s="765" t="s">
        <v>46</v>
      </c>
      <c r="Z259" s="766" t="s">
        <v>46</v>
      </c>
      <c r="AA259" s="767" t="s">
        <v>46</v>
      </c>
      <c r="AB259" s="886" t="s">
        <v>282</v>
      </c>
      <c r="AC259" s="835"/>
      <c r="AD259" s="56" t="s">
        <v>530</v>
      </c>
      <c r="AE259" s="4"/>
    </row>
    <row r="260" spans="1:31">
      <c r="A260" s="1190"/>
      <c r="B260" s="4"/>
      <c r="C260" s="273">
        <f t="shared" si="17"/>
        <v>501.35040000000004</v>
      </c>
      <c r="D260" s="274">
        <f t="shared" si="17"/>
        <v>745.41600000000005</v>
      </c>
      <c r="E260" s="275">
        <f t="shared" si="17"/>
        <v>0</v>
      </c>
      <c r="F260" s="276">
        <f t="shared" si="17"/>
        <v>0</v>
      </c>
      <c r="G260" s="275">
        <f t="shared" si="17"/>
        <v>0</v>
      </c>
      <c r="H260" s="274">
        <f t="shared" si="17"/>
        <v>0</v>
      </c>
      <c r="I260" s="275">
        <f t="shared" si="17"/>
        <v>0</v>
      </c>
      <c r="J260" s="274">
        <f t="shared" si="17"/>
        <v>0</v>
      </c>
      <c r="K260" s="275">
        <f t="shared" si="17"/>
        <v>0</v>
      </c>
      <c r="L260" s="276">
        <f t="shared" si="17"/>
        <v>0</v>
      </c>
      <c r="M260" s="62" t="s">
        <v>283</v>
      </c>
      <c r="N260" s="1245"/>
      <c r="O260" s="394">
        <v>82</v>
      </c>
      <c r="P260" s="397">
        <v>110</v>
      </c>
      <c r="Q260" s="65">
        <v>100</v>
      </c>
      <c r="R260" s="66">
        <v>100</v>
      </c>
      <c r="S260" s="398">
        <v>70</v>
      </c>
      <c r="T260" s="396">
        <v>84</v>
      </c>
      <c r="U260" s="69">
        <v>70</v>
      </c>
      <c r="V260" s="70">
        <v>70</v>
      </c>
      <c r="W260" s="768" t="s">
        <v>46</v>
      </c>
      <c r="X260" s="764" t="s">
        <v>46</v>
      </c>
      <c r="Y260" s="765" t="s">
        <v>46</v>
      </c>
      <c r="Z260" s="769" t="s">
        <v>47</v>
      </c>
      <c r="AA260" s="770" t="s">
        <v>47</v>
      </c>
      <c r="AB260" s="886"/>
      <c r="AC260" s="835"/>
      <c r="AD260" s="56" t="s">
        <v>529</v>
      </c>
      <c r="AE260" s="4"/>
    </row>
    <row r="261" spans="1:31">
      <c r="A261" s="1190"/>
      <c r="B261" s="4"/>
      <c r="C261" s="273">
        <f t="shared" si="17"/>
        <v>353.03424000000001</v>
      </c>
      <c r="D261" s="274">
        <f t="shared" si="17"/>
        <v>617.52600000000007</v>
      </c>
      <c r="E261" s="275">
        <f t="shared" si="17"/>
        <v>0</v>
      </c>
      <c r="F261" s="276">
        <f t="shared" si="17"/>
        <v>0</v>
      </c>
      <c r="G261" s="275">
        <f t="shared" si="17"/>
        <v>0</v>
      </c>
      <c r="H261" s="274">
        <f t="shared" si="17"/>
        <v>0</v>
      </c>
      <c r="I261" s="275">
        <f t="shared" si="17"/>
        <v>0</v>
      </c>
      <c r="J261" s="274">
        <f t="shared" si="17"/>
        <v>0</v>
      </c>
      <c r="K261" s="275">
        <f t="shared" si="17"/>
        <v>0</v>
      </c>
      <c r="L261" s="276">
        <f t="shared" si="17"/>
        <v>0</v>
      </c>
      <c r="M261" s="62" t="s">
        <v>284</v>
      </c>
      <c r="N261" s="1245"/>
      <c r="O261" s="399">
        <v>152</v>
      </c>
      <c r="P261" s="393">
        <v>100</v>
      </c>
      <c r="Q261" s="65">
        <v>100</v>
      </c>
      <c r="R261" s="400">
        <v>85</v>
      </c>
      <c r="S261" s="395">
        <v>42</v>
      </c>
      <c r="T261" s="283">
        <v>42</v>
      </c>
      <c r="U261" s="401">
        <v>77</v>
      </c>
      <c r="V261" s="285">
        <v>42</v>
      </c>
      <c r="W261" s="763" t="s">
        <v>47</v>
      </c>
      <c r="X261" s="771" t="s">
        <v>47</v>
      </c>
      <c r="Y261" s="772" t="s">
        <v>47</v>
      </c>
      <c r="Z261" s="769" t="s">
        <v>47</v>
      </c>
      <c r="AA261" s="767" t="s">
        <v>46</v>
      </c>
      <c r="AB261" s="886" t="s">
        <v>532</v>
      </c>
      <c r="AC261" s="835"/>
      <c r="AD261" s="56" t="s">
        <v>531</v>
      </c>
      <c r="AE261" s="4"/>
    </row>
    <row r="262" spans="1:31">
      <c r="A262" s="1190"/>
      <c r="B262" s="4"/>
      <c r="C262" s="273">
        <f t="shared" si="17"/>
        <v>476.77440000000001</v>
      </c>
      <c r="D262" s="274">
        <f t="shared" si="17"/>
        <v>708.87600000000009</v>
      </c>
      <c r="E262" s="275">
        <f t="shared" si="17"/>
        <v>0</v>
      </c>
      <c r="F262" s="276">
        <f t="shared" si="17"/>
        <v>0</v>
      </c>
      <c r="G262" s="275">
        <f t="shared" si="17"/>
        <v>0</v>
      </c>
      <c r="H262" s="274">
        <f t="shared" si="17"/>
        <v>0</v>
      </c>
      <c r="I262" s="275">
        <f t="shared" si="17"/>
        <v>0</v>
      </c>
      <c r="J262" s="274">
        <f t="shared" si="17"/>
        <v>0</v>
      </c>
      <c r="K262" s="275">
        <f t="shared" si="17"/>
        <v>0</v>
      </c>
      <c r="L262" s="276">
        <f t="shared" si="17"/>
        <v>0</v>
      </c>
      <c r="M262" s="62" t="s">
        <v>54</v>
      </c>
      <c r="N262" s="1245"/>
      <c r="O262" s="402">
        <v>102</v>
      </c>
      <c r="P262" s="393">
        <v>100</v>
      </c>
      <c r="Q262" s="65">
        <v>100</v>
      </c>
      <c r="R262" s="66">
        <v>100</v>
      </c>
      <c r="S262" s="67">
        <v>70</v>
      </c>
      <c r="T262" s="80">
        <v>70</v>
      </c>
      <c r="U262" s="69">
        <v>70</v>
      </c>
      <c r="V262" s="70">
        <v>70</v>
      </c>
      <c r="W262" s="773" t="s">
        <v>46</v>
      </c>
      <c r="X262" s="774" t="s">
        <v>46</v>
      </c>
      <c r="Y262" s="775" t="s">
        <v>47</v>
      </c>
      <c r="Z262" s="776" t="s">
        <v>47</v>
      </c>
      <c r="AA262" s="777" t="s">
        <v>47</v>
      </c>
      <c r="AB262" s="886"/>
      <c r="AC262" s="835"/>
      <c r="AD262" s="835" t="s">
        <v>285</v>
      </c>
      <c r="AE262" s="4"/>
    </row>
    <row r="263" spans="1:31">
      <c r="A263" s="1190"/>
      <c r="B263" s="4"/>
      <c r="C263" s="273">
        <f t="shared" si="17"/>
        <v>476.77440000000001</v>
      </c>
      <c r="D263" s="274">
        <f t="shared" si="17"/>
        <v>708.87600000000009</v>
      </c>
      <c r="E263" s="275">
        <f t="shared" si="17"/>
        <v>0</v>
      </c>
      <c r="F263" s="276">
        <f t="shared" si="17"/>
        <v>0</v>
      </c>
      <c r="G263" s="275">
        <f t="shared" si="17"/>
        <v>0</v>
      </c>
      <c r="H263" s="274">
        <f t="shared" si="17"/>
        <v>0</v>
      </c>
      <c r="I263" s="275">
        <f t="shared" si="17"/>
        <v>0</v>
      </c>
      <c r="J263" s="274">
        <f t="shared" si="17"/>
        <v>0</v>
      </c>
      <c r="K263" s="275">
        <f t="shared" si="17"/>
        <v>0</v>
      </c>
      <c r="L263" s="276">
        <f t="shared" si="17"/>
        <v>0</v>
      </c>
      <c r="M263" s="62" t="s">
        <v>286</v>
      </c>
      <c r="N263" s="1245"/>
      <c r="O263" s="402">
        <v>102</v>
      </c>
      <c r="P263" s="393">
        <v>100</v>
      </c>
      <c r="Q263" s="65">
        <v>100</v>
      </c>
      <c r="R263" s="66">
        <v>100</v>
      </c>
      <c r="S263" s="395">
        <v>42</v>
      </c>
      <c r="T263" s="396">
        <v>84</v>
      </c>
      <c r="U263" s="69">
        <v>70</v>
      </c>
      <c r="V263" s="70">
        <v>70</v>
      </c>
      <c r="W263" s="763" t="s">
        <v>473</v>
      </c>
      <c r="X263" s="764" t="s">
        <v>46</v>
      </c>
      <c r="Y263" s="765" t="s">
        <v>46</v>
      </c>
      <c r="Z263" s="769" t="s">
        <v>47</v>
      </c>
      <c r="AA263" s="770" t="s">
        <v>47</v>
      </c>
      <c r="AB263" s="886" t="s">
        <v>282</v>
      </c>
      <c r="AC263" s="835"/>
      <c r="AD263" s="56" t="s">
        <v>534</v>
      </c>
      <c r="AE263" s="4"/>
    </row>
    <row r="264" spans="1:31">
      <c r="A264" s="1190"/>
      <c r="B264" s="4"/>
      <c r="C264" s="273">
        <f t="shared" si="17"/>
        <v>476.77440000000001</v>
      </c>
      <c r="D264" s="274">
        <f t="shared" si="17"/>
        <v>708.87600000000009</v>
      </c>
      <c r="E264" s="275">
        <f t="shared" si="17"/>
        <v>0</v>
      </c>
      <c r="F264" s="276">
        <f t="shared" si="17"/>
        <v>0</v>
      </c>
      <c r="G264" s="275">
        <f t="shared" si="17"/>
        <v>0</v>
      </c>
      <c r="H264" s="274">
        <f t="shared" si="17"/>
        <v>0</v>
      </c>
      <c r="I264" s="275">
        <f t="shared" si="17"/>
        <v>0</v>
      </c>
      <c r="J264" s="274">
        <f t="shared" si="17"/>
        <v>0</v>
      </c>
      <c r="K264" s="275">
        <f t="shared" si="17"/>
        <v>0</v>
      </c>
      <c r="L264" s="276">
        <f t="shared" si="17"/>
        <v>0</v>
      </c>
      <c r="M264" s="62" t="s">
        <v>287</v>
      </c>
      <c r="N264" s="1245"/>
      <c r="O264" s="403">
        <v>102</v>
      </c>
      <c r="P264" s="393">
        <v>100</v>
      </c>
      <c r="Q264" s="65">
        <v>100</v>
      </c>
      <c r="R264" s="66">
        <v>100</v>
      </c>
      <c r="S264" s="395">
        <v>21</v>
      </c>
      <c r="T264" s="283">
        <v>35</v>
      </c>
      <c r="U264" s="284">
        <v>35</v>
      </c>
      <c r="V264" s="285">
        <v>21</v>
      </c>
      <c r="W264" s="763" t="s">
        <v>473</v>
      </c>
      <c r="X264" s="764" t="s">
        <v>46</v>
      </c>
      <c r="Y264" s="772" t="s">
        <v>47</v>
      </c>
      <c r="Z264" s="769" t="s">
        <v>47</v>
      </c>
      <c r="AA264" s="767" t="s">
        <v>46</v>
      </c>
      <c r="AB264" s="886"/>
      <c r="AC264" s="835"/>
      <c r="AD264" s="56" t="s">
        <v>535</v>
      </c>
      <c r="AE264" s="4"/>
    </row>
    <row r="265" spans="1:31">
      <c r="A265" s="1190"/>
      <c r="B265" s="4"/>
      <c r="C265" s="273">
        <f t="shared" si="17"/>
        <v>551.48544000000004</v>
      </c>
      <c r="D265" s="274">
        <f t="shared" si="17"/>
        <v>521.7912</v>
      </c>
      <c r="E265" s="275">
        <f t="shared" si="17"/>
        <v>0</v>
      </c>
      <c r="F265" s="276">
        <f t="shared" si="17"/>
        <v>0</v>
      </c>
      <c r="G265" s="275">
        <f t="shared" si="17"/>
        <v>0</v>
      </c>
      <c r="H265" s="274">
        <f t="shared" si="17"/>
        <v>0</v>
      </c>
      <c r="I265" s="275">
        <f t="shared" si="17"/>
        <v>0</v>
      </c>
      <c r="J265" s="274">
        <f t="shared" si="17"/>
        <v>0</v>
      </c>
      <c r="K265" s="275">
        <f t="shared" si="17"/>
        <v>0</v>
      </c>
      <c r="L265" s="276">
        <f t="shared" si="17"/>
        <v>0</v>
      </c>
      <c r="M265" s="62" t="s">
        <v>288</v>
      </c>
      <c r="N265" s="1245"/>
      <c r="O265" s="394">
        <v>82</v>
      </c>
      <c r="P265" s="397">
        <v>110</v>
      </c>
      <c r="Q265" s="404">
        <v>70</v>
      </c>
      <c r="R265" s="405">
        <v>110</v>
      </c>
      <c r="S265" s="395">
        <v>42</v>
      </c>
      <c r="T265" s="396">
        <v>84</v>
      </c>
      <c r="U265" s="69">
        <v>70</v>
      </c>
      <c r="V265" s="70">
        <v>70</v>
      </c>
      <c r="W265" s="768" t="s">
        <v>46</v>
      </c>
      <c r="X265" s="764" t="s">
        <v>46</v>
      </c>
      <c r="Y265" s="765" t="s">
        <v>46</v>
      </c>
      <c r="Z265" s="766" t="s">
        <v>46</v>
      </c>
      <c r="AA265" s="767" t="s">
        <v>46</v>
      </c>
      <c r="AB265" s="886"/>
      <c r="AC265" s="835"/>
      <c r="AD265" s="835"/>
      <c r="AE265" s="4"/>
    </row>
    <row r="266" spans="1:31">
      <c r="A266" s="1190"/>
      <c r="B266" s="4"/>
      <c r="C266" s="406">
        <f t="shared" si="17"/>
        <v>471.85919999999999</v>
      </c>
      <c r="D266" s="407">
        <f t="shared" si="17"/>
        <v>701.56799999999987</v>
      </c>
      <c r="E266" s="408">
        <f t="shared" si="17"/>
        <v>0</v>
      </c>
      <c r="F266" s="409">
        <f t="shared" si="17"/>
        <v>0</v>
      </c>
      <c r="G266" s="408">
        <f t="shared" si="17"/>
        <v>0</v>
      </c>
      <c r="H266" s="407">
        <f t="shared" si="17"/>
        <v>0</v>
      </c>
      <c r="I266" s="408">
        <f t="shared" si="17"/>
        <v>0</v>
      </c>
      <c r="J266" s="407">
        <f t="shared" si="17"/>
        <v>0</v>
      </c>
      <c r="K266" s="408">
        <f t="shared" si="17"/>
        <v>0</v>
      </c>
      <c r="L266" s="409">
        <f t="shared" si="17"/>
        <v>0</v>
      </c>
      <c r="M266" s="62" t="s">
        <v>289</v>
      </c>
      <c r="N266" s="1245"/>
      <c r="O266" s="403">
        <v>106</v>
      </c>
      <c r="P266" s="410">
        <v>100</v>
      </c>
      <c r="Q266" s="150">
        <v>100</v>
      </c>
      <c r="R266" s="151">
        <v>100</v>
      </c>
      <c r="S266" s="152">
        <v>70</v>
      </c>
      <c r="T266" s="153">
        <v>70</v>
      </c>
      <c r="U266" s="154">
        <v>70</v>
      </c>
      <c r="V266" s="200">
        <v>70</v>
      </c>
      <c r="W266" s="778" t="s">
        <v>46</v>
      </c>
      <c r="X266" s="779" t="s">
        <v>46</v>
      </c>
      <c r="Y266" s="780" t="s">
        <v>47</v>
      </c>
      <c r="Z266" s="781" t="s">
        <v>47</v>
      </c>
      <c r="AA266" s="782" t="s">
        <v>47</v>
      </c>
      <c r="AB266" s="887"/>
      <c r="AC266" s="835"/>
      <c r="AD266" s="835"/>
      <c r="AE266" s="4"/>
    </row>
    <row r="267" spans="1:31">
      <c r="A267" s="1190"/>
      <c r="B267" s="4"/>
      <c r="C267" s="406">
        <f t="shared" si="17"/>
        <v>476.77440000000001</v>
      </c>
      <c r="D267" s="407">
        <f t="shared" si="17"/>
        <v>708.87600000000009</v>
      </c>
      <c r="E267" s="408">
        <f t="shared" si="17"/>
        <v>0</v>
      </c>
      <c r="F267" s="409">
        <f t="shared" si="17"/>
        <v>0</v>
      </c>
      <c r="G267" s="408">
        <f t="shared" si="17"/>
        <v>0</v>
      </c>
      <c r="H267" s="407">
        <f t="shared" si="17"/>
        <v>0</v>
      </c>
      <c r="I267" s="408">
        <f t="shared" si="17"/>
        <v>0</v>
      </c>
      <c r="J267" s="407">
        <f t="shared" si="17"/>
        <v>0</v>
      </c>
      <c r="K267" s="408">
        <f t="shared" si="17"/>
        <v>0</v>
      </c>
      <c r="L267" s="409">
        <f t="shared" si="17"/>
        <v>0</v>
      </c>
      <c r="M267" s="62" t="s">
        <v>290</v>
      </c>
      <c r="N267" s="1245"/>
      <c r="O267" s="402">
        <v>102</v>
      </c>
      <c r="P267" s="411">
        <v>100</v>
      </c>
      <c r="Q267" s="412">
        <v>100</v>
      </c>
      <c r="R267" s="413">
        <v>100</v>
      </c>
      <c r="S267" s="414">
        <v>70</v>
      </c>
      <c r="T267" s="415">
        <v>70</v>
      </c>
      <c r="U267" s="416">
        <v>70</v>
      </c>
      <c r="V267" s="417">
        <v>70</v>
      </c>
      <c r="W267" s="778" t="s">
        <v>46</v>
      </c>
      <c r="X267" s="779" t="s">
        <v>46</v>
      </c>
      <c r="Y267" s="780" t="s">
        <v>47</v>
      </c>
      <c r="Z267" s="781" t="s">
        <v>47</v>
      </c>
      <c r="AA267" s="782" t="s">
        <v>47</v>
      </c>
      <c r="AB267" s="887"/>
      <c r="AC267" s="835"/>
      <c r="AD267" s="835"/>
      <c r="AE267" s="4"/>
    </row>
    <row r="268" spans="1:31">
      <c r="A268" s="1190"/>
      <c r="B268" s="4"/>
      <c r="C268" s="406">
        <f t="shared" si="17"/>
        <v>471.85919999999999</v>
      </c>
      <c r="D268" s="407">
        <f t="shared" si="17"/>
        <v>701.56799999999987</v>
      </c>
      <c r="E268" s="408">
        <f t="shared" si="17"/>
        <v>0</v>
      </c>
      <c r="F268" s="409">
        <f t="shared" si="17"/>
        <v>0</v>
      </c>
      <c r="G268" s="408">
        <f t="shared" si="17"/>
        <v>0</v>
      </c>
      <c r="H268" s="407">
        <f t="shared" si="17"/>
        <v>0</v>
      </c>
      <c r="I268" s="408">
        <f t="shared" si="17"/>
        <v>0</v>
      </c>
      <c r="J268" s="407">
        <f t="shared" si="17"/>
        <v>0</v>
      </c>
      <c r="K268" s="408">
        <f t="shared" si="17"/>
        <v>0</v>
      </c>
      <c r="L268" s="409">
        <f t="shared" si="17"/>
        <v>0</v>
      </c>
      <c r="M268" s="62" t="s">
        <v>291</v>
      </c>
      <c r="N268" s="1245"/>
      <c r="O268" s="403">
        <v>106</v>
      </c>
      <c r="P268" s="411">
        <v>100</v>
      </c>
      <c r="Q268" s="412">
        <v>100</v>
      </c>
      <c r="R268" s="413">
        <v>100</v>
      </c>
      <c r="S268" s="414">
        <v>70</v>
      </c>
      <c r="T268" s="415">
        <v>70</v>
      </c>
      <c r="U268" s="416">
        <v>70</v>
      </c>
      <c r="V268" s="417">
        <v>70</v>
      </c>
      <c r="W268" s="778" t="s">
        <v>46</v>
      </c>
      <c r="X268" s="779" t="s">
        <v>46</v>
      </c>
      <c r="Y268" s="780" t="s">
        <v>47</v>
      </c>
      <c r="Z268" s="781" t="s">
        <v>47</v>
      </c>
      <c r="AA268" s="782" t="s">
        <v>47</v>
      </c>
      <c r="AB268" s="887"/>
      <c r="AC268" s="835"/>
      <c r="AD268" s="835"/>
      <c r="AE268" s="4"/>
    </row>
    <row r="269" spans="1:31">
      <c r="A269" s="1190"/>
      <c r="B269" s="4"/>
      <c r="C269" s="406">
        <f t="shared" si="17"/>
        <v>471.85919999999999</v>
      </c>
      <c r="D269" s="407">
        <f t="shared" si="17"/>
        <v>1052.3520000000001</v>
      </c>
      <c r="E269" s="408">
        <f t="shared" si="17"/>
        <v>0</v>
      </c>
      <c r="F269" s="409">
        <f t="shared" si="17"/>
        <v>0</v>
      </c>
      <c r="G269" s="408">
        <f t="shared" si="17"/>
        <v>0</v>
      </c>
      <c r="H269" s="407">
        <f t="shared" si="17"/>
        <v>0</v>
      </c>
      <c r="I269" s="408">
        <f t="shared" si="17"/>
        <v>0</v>
      </c>
      <c r="J269" s="407">
        <f t="shared" si="17"/>
        <v>0</v>
      </c>
      <c r="K269" s="408">
        <f t="shared" si="17"/>
        <v>0</v>
      </c>
      <c r="L269" s="409">
        <f t="shared" si="17"/>
        <v>0</v>
      </c>
      <c r="M269" s="62" t="s">
        <v>292</v>
      </c>
      <c r="N269" s="1245"/>
      <c r="O269" s="418">
        <v>106</v>
      </c>
      <c r="P269" s="411">
        <v>100</v>
      </c>
      <c r="Q269" s="380">
        <v>150</v>
      </c>
      <c r="R269" s="413">
        <v>100</v>
      </c>
      <c r="S269" s="67">
        <v>70</v>
      </c>
      <c r="T269" s="396">
        <v>84</v>
      </c>
      <c r="U269" s="69">
        <v>70</v>
      </c>
      <c r="V269" s="70">
        <v>70</v>
      </c>
      <c r="W269" s="754" t="s">
        <v>46</v>
      </c>
      <c r="X269" s="755" t="s">
        <v>46</v>
      </c>
      <c r="Y269" s="780" t="s">
        <v>47</v>
      </c>
      <c r="Z269" s="781" t="s">
        <v>47</v>
      </c>
      <c r="AA269" s="782" t="s">
        <v>47</v>
      </c>
      <c r="AB269" s="887"/>
      <c r="AC269" s="835"/>
      <c r="AD269" s="835"/>
      <c r="AE269" s="4"/>
    </row>
    <row r="270" spans="1:31">
      <c r="A270" s="1190"/>
      <c r="B270" s="4"/>
      <c r="C270" s="406">
        <f t="shared" si="17"/>
        <v>446.05440000000004</v>
      </c>
      <c r="D270" s="407">
        <f t="shared" si="17"/>
        <v>663.20100000000002</v>
      </c>
      <c r="E270" s="408">
        <f t="shared" si="17"/>
        <v>0</v>
      </c>
      <c r="F270" s="409">
        <f t="shared" si="17"/>
        <v>0</v>
      </c>
      <c r="G270" s="408">
        <f t="shared" si="17"/>
        <v>0</v>
      </c>
      <c r="H270" s="407">
        <f t="shared" si="17"/>
        <v>0</v>
      </c>
      <c r="I270" s="408">
        <f t="shared" si="17"/>
        <v>0</v>
      </c>
      <c r="J270" s="407">
        <f t="shared" si="17"/>
        <v>0</v>
      </c>
      <c r="K270" s="408">
        <f t="shared" si="17"/>
        <v>0</v>
      </c>
      <c r="L270" s="409">
        <f t="shared" si="17"/>
        <v>0</v>
      </c>
      <c r="M270" s="147" t="s">
        <v>293</v>
      </c>
      <c r="N270" s="1246"/>
      <c r="O270" s="419">
        <v>127</v>
      </c>
      <c r="P270" s="411">
        <v>100</v>
      </c>
      <c r="Q270" s="412">
        <v>100</v>
      </c>
      <c r="R270" s="413">
        <v>100</v>
      </c>
      <c r="S270" s="420">
        <v>21</v>
      </c>
      <c r="T270" s="421">
        <v>63</v>
      </c>
      <c r="U270" s="422">
        <v>63</v>
      </c>
      <c r="V270" s="423">
        <v>63</v>
      </c>
      <c r="W270" s="783" t="s">
        <v>47</v>
      </c>
      <c r="X270" s="784" t="s">
        <v>47</v>
      </c>
      <c r="Y270" s="785" t="s">
        <v>47</v>
      </c>
      <c r="Z270" s="786" t="s">
        <v>47</v>
      </c>
      <c r="AA270" s="787" t="s">
        <v>47</v>
      </c>
      <c r="AB270" s="888"/>
      <c r="AC270" s="835"/>
      <c r="AD270" s="835"/>
      <c r="AE270" s="4"/>
    </row>
    <row r="271" spans="1:31">
      <c r="A271" s="1190"/>
      <c r="B271" s="4"/>
      <c r="C271" s="58">
        <f t="shared" si="17"/>
        <v>466.94399999999996</v>
      </c>
      <c r="D271" s="59">
        <f t="shared" si="17"/>
        <v>937.25100000000009</v>
      </c>
      <c r="E271" s="60">
        <f t="shared" si="17"/>
        <v>0</v>
      </c>
      <c r="F271" s="61">
        <f t="shared" si="17"/>
        <v>0</v>
      </c>
      <c r="G271" s="60">
        <f t="shared" si="17"/>
        <v>0</v>
      </c>
      <c r="H271" s="59">
        <f t="shared" si="17"/>
        <v>0</v>
      </c>
      <c r="I271" s="60">
        <f t="shared" si="17"/>
        <v>0</v>
      </c>
      <c r="J271" s="59">
        <f t="shared" si="17"/>
        <v>0</v>
      </c>
      <c r="K271" s="60">
        <f t="shared" si="17"/>
        <v>0</v>
      </c>
      <c r="L271" s="61">
        <f t="shared" si="17"/>
        <v>0</v>
      </c>
      <c r="M271" s="424" t="s">
        <v>294</v>
      </c>
      <c r="N271" s="1247" t="s">
        <v>295</v>
      </c>
      <c r="O271" s="425">
        <v>110</v>
      </c>
      <c r="P271" s="426">
        <v>100</v>
      </c>
      <c r="Q271" s="427">
        <v>135</v>
      </c>
      <c r="R271" s="170">
        <v>100</v>
      </c>
      <c r="S271" s="267">
        <v>28</v>
      </c>
      <c r="T271" s="231">
        <v>70</v>
      </c>
      <c r="U271" s="207">
        <v>84</v>
      </c>
      <c r="V271" s="428">
        <v>70</v>
      </c>
      <c r="W271" s="768" t="s">
        <v>46</v>
      </c>
      <c r="X271" s="788" t="s">
        <v>46</v>
      </c>
      <c r="Y271" s="789" t="s">
        <v>47</v>
      </c>
      <c r="Z271" s="790" t="s">
        <v>47</v>
      </c>
      <c r="AA271" s="791" t="s">
        <v>47</v>
      </c>
      <c r="AB271" s="889"/>
      <c r="AC271" s="835"/>
      <c r="AD271" s="835"/>
      <c r="AE271" s="4"/>
    </row>
    <row r="272" spans="1:31">
      <c r="A272" s="1190"/>
      <c r="B272" s="4"/>
      <c r="C272" s="74">
        <f t="shared" si="17"/>
        <v>466.94399999999996</v>
      </c>
      <c r="D272" s="75">
        <f t="shared" si="17"/>
        <v>694.26</v>
      </c>
      <c r="E272" s="76">
        <f t="shared" si="17"/>
        <v>0</v>
      </c>
      <c r="F272" s="77">
        <f t="shared" si="17"/>
        <v>0</v>
      </c>
      <c r="G272" s="76">
        <f t="shared" si="17"/>
        <v>0</v>
      </c>
      <c r="H272" s="75">
        <f t="shared" si="17"/>
        <v>0</v>
      </c>
      <c r="I272" s="76">
        <f t="shared" si="17"/>
        <v>0</v>
      </c>
      <c r="J272" s="75">
        <f t="shared" si="17"/>
        <v>0</v>
      </c>
      <c r="K272" s="76">
        <f t="shared" si="17"/>
        <v>0</v>
      </c>
      <c r="L272" s="77">
        <f t="shared" si="17"/>
        <v>0</v>
      </c>
      <c r="M272" s="429" t="s">
        <v>296</v>
      </c>
      <c r="N272" s="1245"/>
      <c r="O272" s="389">
        <v>110</v>
      </c>
      <c r="P272" s="393">
        <v>100</v>
      </c>
      <c r="Q272" s="65">
        <v>100</v>
      </c>
      <c r="R272" s="66">
        <v>100</v>
      </c>
      <c r="S272" s="430">
        <v>0</v>
      </c>
      <c r="T272" s="80">
        <v>70</v>
      </c>
      <c r="U272" s="69">
        <v>70</v>
      </c>
      <c r="V272" s="375">
        <v>70</v>
      </c>
      <c r="W272" s="768" t="s">
        <v>46</v>
      </c>
      <c r="X272" s="764" t="s">
        <v>46</v>
      </c>
      <c r="Y272" s="772" t="s">
        <v>47</v>
      </c>
      <c r="Z272" s="769" t="s">
        <v>47</v>
      </c>
      <c r="AA272" s="770" t="s">
        <v>47</v>
      </c>
      <c r="AB272" s="886"/>
      <c r="AC272" s="835"/>
      <c r="AD272" s="835"/>
      <c r="AE272" s="4"/>
    </row>
    <row r="273" spans="1:31">
      <c r="A273" s="1190"/>
      <c r="B273" s="4"/>
      <c r="C273" s="74">
        <f t="shared" si="17"/>
        <v>326.86080000000004</v>
      </c>
      <c r="D273" s="75">
        <f t="shared" si="17"/>
        <v>937.25100000000009</v>
      </c>
      <c r="E273" s="76">
        <f t="shared" si="17"/>
        <v>0</v>
      </c>
      <c r="F273" s="77">
        <f t="shared" si="17"/>
        <v>0</v>
      </c>
      <c r="G273" s="76">
        <f t="shared" si="17"/>
        <v>0</v>
      </c>
      <c r="H273" s="75">
        <f t="shared" si="17"/>
        <v>0</v>
      </c>
      <c r="I273" s="76">
        <f t="shared" si="17"/>
        <v>0</v>
      </c>
      <c r="J273" s="75">
        <f t="shared" si="17"/>
        <v>0</v>
      </c>
      <c r="K273" s="76">
        <f t="shared" si="17"/>
        <v>0</v>
      </c>
      <c r="L273" s="77">
        <f t="shared" si="17"/>
        <v>0</v>
      </c>
      <c r="M273" s="429" t="s">
        <v>120</v>
      </c>
      <c r="N273" s="1245"/>
      <c r="O273" s="389">
        <v>110</v>
      </c>
      <c r="P273" s="393">
        <v>100</v>
      </c>
      <c r="Q273" s="120">
        <v>135</v>
      </c>
      <c r="R273" s="121">
        <v>70</v>
      </c>
      <c r="S273" s="395">
        <v>28</v>
      </c>
      <c r="T273" s="396">
        <v>84</v>
      </c>
      <c r="U273" s="116">
        <v>84</v>
      </c>
      <c r="V273" s="375">
        <v>70</v>
      </c>
      <c r="W273" s="763" t="s">
        <v>47</v>
      </c>
      <c r="X273" s="764" t="s">
        <v>46</v>
      </c>
      <c r="Y273" s="772" t="s">
        <v>47</v>
      </c>
      <c r="Z273" s="769" t="s">
        <v>47</v>
      </c>
      <c r="AA273" s="770" t="s">
        <v>47</v>
      </c>
      <c r="AB273" s="886" t="s">
        <v>542</v>
      </c>
      <c r="AC273" s="835"/>
      <c r="AD273" s="835"/>
      <c r="AE273" s="4"/>
    </row>
    <row r="274" spans="1:31">
      <c r="A274" s="1190"/>
      <c r="B274" s="4"/>
      <c r="C274" s="131">
        <f t="shared" si="17"/>
        <v>466.94399999999996</v>
      </c>
      <c r="D274" s="132">
        <f t="shared" si="17"/>
        <v>694.26</v>
      </c>
      <c r="E274" s="133">
        <f t="shared" si="17"/>
        <v>0</v>
      </c>
      <c r="F274" s="134">
        <f t="shared" si="17"/>
        <v>0</v>
      </c>
      <c r="G274" s="133">
        <f t="shared" si="17"/>
        <v>0</v>
      </c>
      <c r="H274" s="132">
        <f t="shared" si="17"/>
        <v>0</v>
      </c>
      <c r="I274" s="93">
        <f t="shared" si="17"/>
        <v>0</v>
      </c>
      <c r="J274" s="132">
        <f t="shared" si="17"/>
        <v>0</v>
      </c>
      <c r="K274" s="133">
        <f t="shared" si="17"/>
        <v>0</v>
      </c>
      <c r="L274" s="134">
        <f t="shared" si="17"/>
        <v>0</v>
      </c>
      <c r="M274" s="214" t="s">
        <v>297</v>
      </c>
      <c r="N274" s="1248"/>
      <c r="O274" s="431">
        <v>110</v>
      </c>
      <c r="P274" s="347">
        <v>100</v>
      </c>
      <c r="Q274" s="98">
        <v>100</v>
      </c>
      <c r="R274" s="99">
        <v>100</v>
      </c>
      <c r="S274" s="188">
        <v>56</v>
      </c>
      <c r="T274" s="101">
        <v>70</v>
      </c>
      <c r="U274" s="102">
        <v>70</v>
      </c>
      <c r="V274" s="384">
        <v>70</v>
      </c>
      <c r="W274" s="783" t="s">
        <v>474</v>
      </c>
      <c r="X274" s="784" t="s">
        <v>47</v>
      </c>
      <c r="Y274" s="785" t="s">
        <v>47</v>
      </c>
      <c r="Z274" s="786" t="s">
        <v>47</v>
      </c>
      <c r="AA274" s="787" t="s">
        <v>47</v>
      </c>
      <c r="AB274" s="888"/>
      <c r="AC274" s="835"/>
      <c r="AD274" s="835"/>
      <c r="AE274" s="4"/>
    </row>
    <row r="275" spans="1:31">
      <c r="A275" s="1190"/>
      <c r="B275" s="4"/>
      <c r="C275" s="432">
        <f t="shared" si="17"/>
        <v>493.97759999999994</v>
      </c>
      <c r="D275" s="433">
        <f t="shared" si="17"/>
        <v>734.45399999999995</v>
      </c>
      <c r="E275" s="434">
        <f t="shared" si="17"/>
        <v>0</v>
      </c>
      <c r="F275" s="435">
        <f t="shared" si="17"/>
        <v>0</v>
      </c>
      <c r="G275" s="434">
        <f t="shared" si="17"/>
        <v>0</v>
      </c>
      <c r="H275" s="433">
        <f t="shared" si="17"/>
        <v>0</v>
      </c>
      <c r="I275" s="434">
        <f t="shared" si="17"/>
        <v>0</v>
      </c>
      <c r="J275" s="433">
        <f t="shared" si="17"/>
        <v>0</v>
      </c>
      <c r="K275" s="434">
        <f t="shared" si="17"/>
        <v>0</v>
      </c>
      <c r="L275" s="435">
        <f t="shared" si="17"/>
        <v>0</v>
      </c>
      <c r="M275" s="436" t="s">
        <v>298</v>
      </c>
      <c r="N275" s="1271" t="s">
        <v>299</v>
      </c>
      <c r="O275" s="437">
        <v>88</v>
      </c>
      <c r="P275" s="393">
        <v>100</v>
      </c>
      <c r="Q275" s="65">
        <v>100</v>
      </c>
      <c r="R275" s="66">
        <v>100</v>
      </c>
      <c r="S275" s="185">
        <v>42</v>
      </c>
      <c r="T275" s="68">
        <v>84</v>
      </c>
      <c r="U275" s="69">
        <v>70</v>
      </c>
      <c r="V275" s="375">
        <v>70</v>
      </c>
      <c r="W275" s="792" t="s">
        <v>473</v>
      </c>
      <c r="X275" s="788" t="s">
        <v>46</v>
      </c>
      <c r="Y275" s="793" t="s">
        <v>46</v>
      </c>
      <c r="Z275" s="794" t="s">
        <v>46</v>
      </c>
      <c r="AA275" s="795" t="s">
        <v>46</v>
      </c>
      <c r="AB275" s="889"/>
      <c r="AC275" s="835"/>
      <c r="AD275" s="835"/>
      <c r="AE275" s="4"/>
    </row>
    <row r="276" spans="1:31">
      <c r="A276" s="1190"/>
      <c r="B276" s="4"/>
      <c r="C276" s="74">
        <f t="shared" si="17"/>
        <v>466.94399999999996</v>
      </c>
      <c r="D276" s="75">
        <f t="shared" si="17"/>
        <v>694.26</v>
      </c>
      <c r="E276" s="76">
        <f t="shared" si="17"/>
        <v>0</v>
      </c>
      <c r="F276" s="77">
        <f t="shared" si="17"/>
        <v>0</v>
      </c>
      <c r="G276" s="76">
        <f t="shared" si="17"/>
        <v>0</v>
      </c>
      <c r="H276" s="75">
        <f t="shared" si="17"/>
        <v>0</v>
      </c>
      <c r="I276" s="76">
        <f t="shared" si="17"/>
        <v>0</v>
      </c>
      <c r="J276" s="75">
        <f t="shared" si="17"/>
        <v>0</v>
      </c>
      <c r="K276" s="76">
        <f t="shared" si="17"/>
        <v>0</v>
      </c>
      <c r="L276" s="77">
        <f t="shared" si="17"/>
        <v>0</v>
      </c>
      <c r="M276" s="438" t="s">
        <v>300</v>
      </c>
      <c r="N276" s="1245"/>
      <c r="O276" s="439">
        <v>110</v>
      </c>
      <c r="P276" s="393">
        <v>100</v>
      </c>
      <c r="Q276" s="65">
        <v>100</v>
      </c>
      <c r="R276" s="66">
        <v>100</v>
      </c>
      <c r="S276" s="67">
        <v>70</v>
      </c>
      <c r="T276" s="80">
        <v>70</v>
      </c>
      <c r="U276" s="69">
        <v>70</v>
      </c>
      <c r="V276" s="375">
        <v>70</v>
      </c>
      <c r="W276" s="763" t="s">
        <v>473</v>
      </c>
      <c r="X276" s="764" t="s">
        <v>46</v>
      </c>
      <c r="Y276" s="772" t="s">
        <v>47</v>
      </c>
      <c r="Z276" s="769" t="s">
        <v>47</v>
      </c>
      <c r="AA276" s="770" t="s">
        <v>47</v>
      </c>
      <c r="AB276" s="886"/>
      <c r="AC276" s="835"/>
      <c r="AD276" s="835" t="s">
        <v>565</v>
      </c>
      <c r="AE276" s="4"/>
    </row>
    <row r="277" spans="1:31">
      <c r="A277" s="1190"/>
      <c r="B277" s="4"/>
      <c r="C277" s="74">
        <f t="shared" si="17"/>
        <v>466.94399999999996</v>
      </c>
      <c r="D277" s="75">
        <f t="shared" si="17"/>
        <v>694.26</v>
      </c>
      <c r="E277" s="76">
        <f t="shared" si="17"/>
        <v>0</v>
      </c>
      <c r="F277" s="77">
        <f t="shared" si="17"/>
        <v>0</v>
      </c>
      <c r="G277" s="76">
        <f t="shared" si="17"/>
        <v>0</v>
      </c>
      <c r="H277" s="75">
        <f t="shared" si="17"/>
        <v>0</v>
      </c>
      <c r="I277" s="76">
        <f t="shared" si="17"/>
        <v>0</v>
      </c>
      <c r="J277" s="75">
        <f t="shared" si="17"/>
        <v>0</v>
      </c>
      <c r="K277" s="76">
        <f t="shared" si="17"/>
        <v>0</v>
      </c>
      <c r="L277" s="77">
        <f t="shared" si="17"/>
        <v>0</v>
      </c>
      <c r="M277" s="440" t="s">
        <v>497</v>
      </c>
      <c r="N277" s="1245"/>
      <c r="O277" s="439">
        <v>110</v>
      </c>
      <c r="P277" s="393">
        <v>100</v>
      </c>
      <c r="Q277" s="65">
        <v>100</v>
      </c>
      <c r="R277" s="66">
        <v>100</v>
      </c>
      <c r="S277" s="395">
        <v>21</v>
      </c>
      <c r="T277" s="283">
        <v>35</v>
      </c>
      <c r="U277" s="284">
        <v>35</v>
      </c>
      <c r="V277" s="441">
        <v>21</v>
      </c>
      <c r="W277" s="763" t="s">
        <v>473</v>
      </c>
      <c r="X277" s="764" t="s">
        <v>46</v>
      </c>
      <c r="Y277" s="772" t="s">
        <v>47</v>
      </c>
      <c r="Z277" s="769" t="s">
        <v>47</v>
      </c>
      <c r="AA277" s="767" t="s">
        <v>46</v>
      </c>
      <c r="AB277" s="886"/>
      <c r="AC277" s="835"/>
      <c r="AD277" s="835"/>
      <c r="AE277" s="4"/>
    </row>
    <row r="278" spans="1:31">
      <c r="A278" s="1190"/>
      <c r="B278" s="4"/>
      <c r="C278" s="74">
        <f t="shared" si="17"/>
        <v>340.50048000000004</v>
      </c>
      <c r="D278" s="75">
        <f t="shared" si="17"/>
        <v>595.60199999999998</v>
      </c>
      <c r="E278" s="76">
        <f t="shared" si="17"/>
        <v>0</v>
      </c>
      <c r="F278" s="77">
        <f t="shared" si="17"/>
        <v>0</v>
      </c>
      <c r="G278" s="76">
        <f t="shared" si="17"/>
        <v>0</v>
      </c>
      <c r="H278" s="75">
        <f t="shared" ref="H278:L307" si="18">(IF(H$9-$O278&gt;0,H$9-$O278,0)*$P278/100+IF(H$10-$O278&gt;0,H$10-$O278,0)*$Q278/100+IF(H$11-$O278&gt;0,H$11-$O278,0)*$R278/100+H$12*$T278/100+H$13*$S278/100+H$14*$U278/100+H$15*$V278/100)*H$16/100*H$17/100</f>
        <v>0</v>
      </c>
      <c r="I278" s="76">
        <f t="shared" si="18"/>
        <v>0</v>
      </c>
      <c r="J278" s="75">
        <f t="shared" si="18"/>
        <v>0</v>
      </c>
      <c r="K278" s="76">
        <f t="shared" si="18"/>
        <v>0</v>
      </c>
      <c r="L278" s="77">
        <f t="shared" si="18"/>
        <v>0</v>
      </c>
      <c r="M278" s="440" t="s">
        <v>301</v>
      </c>
      <c r="N278" s="1245"/>
      <c r="O278" s="442">
        <v>164</v>
      </c>
      <c r="P278" s="393">
        <v>100</v>
      </c>
      <c r="Q278" s="65">
        <v>100</v>
      </c>
      <c r="R278" s="400">
        <v>85</v>
      </c>
      <c r="S278" s="395">
        <v>42</v>
      </c>
      <c r="T278" s="283">
        <v>42</v>
      </c>
      <c r="U278" s="401">
        <v>77</v>
      </c>
      <c r="V278" s="441">
        <v>42</v>
      </c>
      <c r="W278" s="763" t="s">
        <v>47</v>
      </c>
      <c r="X278" s="771" t="s">
        <v>47</v>
      </c>
      <c r="Y278" s="772" t="s">
        <v>47</v>
      </c>
      <c r="Z278" s="769" t="s">
        <v>47</v>
      </c>
      <c r="AA278" s="767" t="s">
        <v>46</v>
      </c>
      <c r="AB278" s="886" t="s">
        <v>302</v>
      </c>
      <c r="AC278" s="835"/>
      <c r="AD278" s="835" t="s">
        <v>303</v>
      </c>
      <c r="AE278" s="4"/>
    </row>
    <row r="279" spans="1:31">
      <c r="A279" s="1190"/>
      <c r="B279" s="4"/>
      <c r="C279" s="74">
        <f t="shared" ref="C279:K307" si="19">(IF(C$9-$O279&gt;0,C$9-$O279,0)*$P279/100+IF(C$10-$O279&gt;0,C$10-$O279,0)*$Q279/100+IF(C$11-$O279&gt;0,C$11-$O279,0)*$R279/100+C$12*$T279/100+C$13*$S279/100+C$14*$U279/100+C$15*$V279/100)*C$16/100*C$17/100</f>
        <v>466.94399999999996</v>
      </c>
      <c r="D279" s="75">
        <f t="shared" si="19"/>
        <v>694.26</v>
      </c>
      <c r="E279" s="76">
        <f t="shared" si="19"/>
        <v>0</v>
      </c>
      <c r="F279" s="77">
        <f t="shared" si="19"/>
        <v>0</v>
      </c>
      <c r="G279" s="76">
        <f t="shared" si="19"/>
        <v>0</v>
      </c>
      <c r="H279" s="75">
        <f t="shared" si="18"/>
        <v>0</v>
      </c>
      <c r="I279" s="76">
        <f t="shared" si="18"/>
        <v>0</v>
      </c>
      <c r="J279" s="75">
        <f t="shared" si="18"/>
        <v>0</v>
      </c>
      <c r="K279" s="76">
        <f t="shared" si="18"/>
        <v>0</v>
      </c>
      <c r="L279" s="77">
        <f t="shared" si="18"/>
        <v>0</v>
      </c>
      <c r="M279" s="440" t="s">
        <v>304</v>
      </c>
      <c r="N279" s="1245"/>
      <c r="O279" s="439">
        <v>110</v>
      </c>
      <c r="P279" s="393">
        <v>100</v>
      </c>
      <c r="Q279" s="65">
        <v>100</v>
      </c>
      <c r="R279" s="66">
        <v>100</v>
      </c>
      <c r="S279" s="395">
        <v>42</v>
      </c>
      <c r="T279" s="396">
        <v>84</v>
      </c>
      <c r="U279" s="69">
        <v>70</v>
      </c>
      <c r="V279" s="375">
        <v>70</v>
      </c>
      <c r="W279" s="763" t="s">
        <v>473</v>
      </c>
      <c r="X279" s="764" t="s">
        <v>46</v>
      </c>
      <c r="Y279" s="765" t="s">
        <v>46</v>
      </c>
      <c r="Z279" s="769" t="s">
        <v>47</v>
      </c>
      <c r="AA279" s="770" t="s">
        <v>47</v>
      </c>
      <c r="AB279" s="886" t="s">
        <v>305</v>
      </c>
      <c r="AC279" s="835"/>
      <c r="AD279" s="835" t="s">
        <v>306</v>
      </c>
      <c r="AE279" s="4"/>
    </row>
    <row r="280" spans="1:31">
      <c r="A280" s="1190"/>
      <c r="B280" s="4"/>
      <c r="C280" s="91">
        <f t="shared" si="19"/>
        <v>410.25945600000006</v>
      </c>
      <c r="D280" s="92">
        <f t="shared" si="19"/>
        <v>721.48230000000001</v>
      </c>
      <c r="E280" s="93">
        <f t="shared" si="19"/>
        <v>0</v>
      </c>
      <c r="F280" s="94">
        <f t="shared" si="19"/>
        <v>0</v>
      </c>
      <c r="G280" s="93">
        <f t="shared" si="19"/>
        <v>0</v>
      </c>
      <c r="H280" s="92">
        <f t="shared" si="18"/>
        <v>0</v>
      </c>
      <c r="I280" s="93">
        <f t="shared" si="18"/>
        <v>0</v>
      </c>
      <c r="J280" s="92">
        <f t="shared" si="18"/>
        <v>0</v>
      </c>
      <c r="K280" s="93">
        <f t="shared" si="18"/>
        <v>0</v>
      </c>
      <c r="L280" s="94">
        <f t="shared" si="18"/>
        <v>0</v>
      </c>
      <c r="M280" s="443" t="s">
        <v>143</v>
      </c>
      <c r="N280" s="1248"/>
      <c r="O280" s="444">
        <v>131</v>
      </c>
      <c r="P280" s="445">
        <v>93</v>
      </c>
      <c r="Q280" s="446">
        <v>110</v>
      </c>
      <c r="R280" s="447">
        <v>93</v>
      </c>
      <c r="S280" s="448">
        <v>56</v>
      </c>
      <c r="T280" s="449">
        <v>28</v>
      </c>
      <c r="U280" s="102">
        <v>70</v>
      </c>
      <c r="V280" s="384">
        <v>70</v>
      </c>
      <c r="W280" s="783" t="s">
        <v>47</v>
      </c>
      <c r="X280" s="796" t="s">
        <v>46</v>
      </c>
      <c r="Y280" s="785" t="s">
        <v>47</v>
      </c>
      <c r="Z280" s="786" t="s">
        <v>47</v>
      </c>
      <c r="AA280" s="787" t="s">
        <v>47</v>
      </c>
      <c r="AB280" s="888"/>
      <c r="AC280" s="835"/>
      <c r="AD280" s="835" t="s">
        <v>307</v>
      </c>
      <c r="AE280" s="4"/>
    </row>
    <row r="281" spans="1:31" ht="13.5" customHeight="1">
      <c r="A281" s="1190"/>
      <c r="B281" s="4"/>
      <c r="C281" s="74">
        <f t="shared" si="19"/>
        <v>476.77440000000001</v>
      </c>
      <c r="D281" s="75">
        <f t="shared" si="19"/>
        <v>708.87600000000009</v>
      </c>
      <c r="E281" s="76">
        <f t="shared" si="19"/>
        <v>0</v>
      </c>
      <c r="F281" s="77">
        <f t="shared" si="19"/>
        <v>0</v>
      </c>
      <c r="G281" s="76">
        <f t="shared" si="19"/>
        <v>0</v>
      </c>
      <c r="H281" s="75">
        <f t="shared" si="18"/>
        <v>0</v>
      </c>
      <c r="I281" s="76">
        <f t="shared" si="18"/>
        <v>0</v>
      </c>
      <c r="J281" s="75">
        <f t="shared" si="18"/>
        <v>0</v>
      </c>
      <c r="K281" s="76">
        <f t="shared" si="18"/>
        <v>0</v>
      </c>
      <c r="L281" s="77">
        <f t="shared" si="18"/>
        <v>0</v>
      </c>
      <c r="M281" s="450" t="s">
        <v>308</v>
      </c>
      <c r="N281" s="1272" t="s">
        <v>309</v>
      </c>
      <c r="O281" s="451">
        <v>102</v>
      </c>
      <c r="P281" s="452">
        <v>100</v>
      </c>
      <c r="Q281" s="453">
        <v>100</v>
      </c>
      <c r="R281" s="454">
        <v>100</v>
      </c>
      <c r="S281" s="455">
        <v>70</v>
      </c>
      <c r="T281" s="456">
        <v>56</v>
      </c>
      <c r="U281" s="457">
        <v>56</v>
      </c>
      <c r="V281" s="458">
        <v>70</v>
      </c>
      <c r="W281" s="797" t="s">
        <v>46</v>
      </c>
      <c r="X281" s="774" t="s">
        <v>475</v>
      </c>
      <c r="Y281" s="798" t="s">
        <v>46</v>
      </c>
      <c r="Z281" s="799" t="s">
        <v>46</v>
      </c>
      <c r="AA281" s="800" t="s">
        <v>46</v>
      </c>
      <c r="AB281" s="890"/>
      <c r="AC281" s="459"/>
      <c r="AD281" s="876"/>
      <c r="AE281" s="4"/>
    </row>
    <row r="282" spans="1:31">
      <c r="A282" s="1190"/>
      <c r="B282" s="4"/>
      <c r="C282" s="74">
        <f t="shared" si="19"/>
        <v>502.57919999999996</v>
      </c>
      <c r="D282" s="75">
        <f t="shared" si="19"/>
        <v>747.24299999999994</v>
      </c>
      <c r="E282" s="76">
        <f t="shared" si="19"/>
        <v>0</v>
      </c>
      <c r="F282" s="77">
        <f t="shared" si="19"/>
        <v>0</v>
      </c>
      <c r="G282" s="76">
        <f t="shared" si="19"/>
        <v>0</v>
      </c>
      <c r="H282" s="75">
        <f t="shared" si="18"/>
        <v>0</v>
      </c>
      <c r="I282" s="76">
        <f t="shared" si="18"/>
        <v>0</v>
      </c>
      <c r="J282" s="75">
        <f t="shared" si="18"/>
        <v>0</v>
      </c>
      <c r="K282" s="76">
        <f t="shared" si="18"/>
        <v>0</v>
      </c>
      <c r="L282" s="77">
        <f t="shared" si="18"/>
        <v>0</v>
      </c>
      <c r="M282" s="460" t="s">
        <v>498</v>
      </c>
      <c r="N282" s="1272"/>
      <c r="O282" s="461">
        <v>81</v>
      </c>
      <c r="P282" s="452">
        <v>100</v>
      </c>
      <c r="Q282" s="453">
        <v>100</v>
      </c>
      <c r="R282" s="454">
        <v>100</v>
      </c>
      <c r="S282" s="462">
        <v>85</v>
      </c>
      <c r="T282" s="463">
        <v>70</v>
      </c>
      <c r="U282" s="464">
        <v>70</v>
      </c>
      <c r="V282" s="458">
        <v>70</v>
      </c>
      <c r="W282" s="768" t="s">
        <v>46</v>
      </c>
      <c r="X282" s="764" t="s">
        <v>46</v>
      </c>
      <c r="Y282" s="765" t="s">
        <v>46</v>
      </c>
      <c r="Z282" s="769" t="s">
        <v>47</v>
      </c>
      <c r="AA282" s="770" t="s">
        <v>47</v>
      </c>
      <c r="AB282" s="886"/>
      <c r="AC282" s="459"/>
      <c r="AD282" s="56"/>
      <c r="AE282" s="4"/>
    </row>
    <row r="283" spans="1:31">
      <c r="A283" s="1190"/>
      <c r="B283" s="4"/>
      <c r="C283" s="74">
        <f t="shared" si="19"/>
        <v>476.77440000000001</v>
      </c>
      <c r="D283" s="75">
        <f t="shared" si="19"/>
        <v>708.87600000000009</v>
      </c>
      <c r="E283" s="76">
        <f t="shared" si="19"/>
        <v>0</v>
      </c>
      <c r="F283" s="77">
        <f t="shared" si="19"/>
        <v>0</v>
      </c>
      <c r="G283" s="76">
        <f t="shared" si="19"/>
        <v>0</v>
      </c>
      <c r="H283" s="75">
        <f t="shared" si="18"/>
        <v>0</v>
      </c>
      <c r="I283" s="76">
        <f t="shared" si="18"/>
        <v>0</v>
      </c>
      <c r="J283" s="75">
        <f t="shared" si="18"/>
        <v>0</v>
      </c>
      <c r="K283" s="76">
        <f t="shared" si="18"/>
        <v>0</v>
      </c>
      <c r="L283" s="77">
        <f t="shared" si="18"/>
        <v>0</v>
      </c>
      <c r="M283" s="460" t="s">
        <v>310</v>
      </c>
      <c r="N283" s="1272"/>
      <c r="O283" s="465">
        <v>102</v>
      </c>
      <c r="P283" s="452">
        <v>100</v>
      </c>
      <c r="Q283" s="453">
        <v>100</v>
      </c>
      <c r="R283" s="454">
        <v>100</v>
      </c>
      <c r="S283" s="455">
        <v>70</v>
      </c>
      <c r="T283" s="466">
        <v>56</v>
      </c>
      <c r="U283" s="467">
        <v>56</v>
      </c>
      <c r="V283" s="458">
        <v>70</v>
      </c>
      <c r="W283" s="768" t="s">
        <v>46</v>
      </c>
      <c r="X283" s="764" t="s">
        <v>475</v>
      </c>
      <c r="Y283" s="765" t="s">
        <v>46</v>
      </c>
      <c r="Z283" s="766" t="s">
        <v>46</v>
      </c>
      <c r="AA283" s="767" t="s">
        <v>46</v>
      </c>
      <c r="AB283" s="886"/>
      <c r="AC283" s="459"/>
      <c r="AD283" s="876"/>
      <c r="AE283" s="4"/>
    </row>
    <row r="284" spans="1:31">
      <c r="A284" s="1190"/>
      <c r="B284" s="4"/>
      <c r="C284" s="74">
        <f t="shared" si="19"/>
        <v>643.64543999999989</v>
      </c>
      <c r="D284" s="75">
        <f t="shared" si="19"/>
        <v>708.87600000000009</v>
      </c>
      <c r="E284" s="76">
        <f t="shared" si="19"/>
        <v>0</v>
      </c>
      <c r="F284" s="77">
        <f t="shared" si="19"/>
        <v>0</v>
      </c>
      <c r="G284" s="76">
        <f t="shared" si="19"/>
        <v>0</v>
      </c>
      <c r="H284" s="75">
        <f t="shared" si="18"/>
        <v>0</v>
      </c>
      <c r="I284" s="76">
        <f t="shared" si="18"/>
        <v>0</v>
      </c>
      <c r="J284" s="75">
        <f t="shared" si="18"/>
        <v>0</v>
      </c>
      <c r="K284" s="76">
        <f t="shared" si="18"/>
        <v>0</v>
      </c>
      <c r="L284" s="77">
        <f t="shared" si="18"/>
        <v>0</v>
      </c>
      <c r="M284" s="460" t="s">
        <v>499</v>
      </c>
      <c r="N284" s="1272"/>
      <c r="O284" s="468">
        <v>102</v>
      </c>
      <c r="P284" s="469">
        <v>135</v>
      </c>
      <c r="Q284" s="453">
        <v>100</v>
      </c>
      <c r="R284" s="470">
        <v>135</v>
      </c>
      <c r="S284" s="471">
        <v>70</v>
      </c>
      <c r="T284" s="472">
        <v>90</v>
      </c>
      <c r="U284" s="473">
        <v>70</v>
      </c>
      <c r="V284" s="474">
        <v>70</v>
      </c>
      <c r="W284" s="768" t="s">
        <v>46</v>
      </c>
      <c r="X284" s="764" t="s">
        <v>46</v>
      </c>
      <c r="Y284" s="765" t="s">
        <v>46</v>
      </c>
      <c r="Z284" s="766" t="s">
        <v>46</v>
      </c>
      <c r="AA284" s="767" t="s">
        <v>46</v>
      </c>
      <c r="AB284" s="886"/>
      <c r="AC284" s="459"/>
      <c r="AD284" s="835"/>
      <c r="AE284" s="4"/>
    </row>
    <row r="285" spans="1:31">
      <c r="A285" s="1190"/>
      <c r="B285" s="4"/>
      <c r="C285" s="74">
        <f t="shared" si="19"/>
        <v>452.19840000000005</v>
      </c>
      <c r="D285" s="75">
        <f t="shared" si="19"/>
        <v>739.56960000000004</v>
      </c>
      <c r="E285" s="76">
        <f t="shared" si="19"/>
        <v>0</v>
      </c>
      <c r="F285" s="77">
        <f t="shared" si="19"/>
        <v>0</v>
      </c>
      <c r="G285" s="76">
        <f t="shared" si="19"/>
        <v>0</v>
      </c>
      <c r="H285" s="75">
        <f t="shared" si="18"/>
        <v>0</v>
      </c>
      <c r="I285" s="76">
        <f t="shared" si="18"/>
        <v>0</v>
      </c>
      <c r="J285" s="75">
        <f t="shared" si="18"/>
        <v>0</v>
      </c>
      <c r="K285" s="76">
        <f t="shared" si="18"/>
        <v>0</v>
      </c>
      <c r="L285" s="77">
        <f t="shared" si="18"/>
        <v>0</v>
      </c>
      <c r="M285" s="460" t="s">
        <v>500</v>
      </c>
      <c r="N285" s="1272"/>
      <c r="O285" s="475">
        <v>122</v>
      </c>
      <c r="P285" s="452">
        <v>100</v>
      </c>
      <c r="Q285" s="476">
        <v>110</v>
      </c>
      <c r="R285" s="454">
        <v>100</v>
      </c>
      <c r="S285" s="462">
        <v>91</v>
      </c>
      <c r="T285" s="466">
        <v>63</v>
      </c>
      <c r="U285" s="467">
        <v>63</v>
      </c>
      <c r="V285" s="477">
        <v>77</v>
      </c>
      <c r="W285" s="763" t="s">
        <v>47</v>
      </c>
      <c r="X285" s="771" t="s">
        <v>47</v>
      </c>
      <c r="Y285" s="772" t="s">
        <v>47</v>
      </c>
      <c r="Z285" s="769" t="s">
        <v>47</v>
      </c>
      <c r="AA285" s="767" t="s">
        <v>46</v>
      </c>
      <c r="AB285" s="886"/>
      <c r="AC285" s="459"/>
      <c r="AD285" s="459"/>
      <c r="AE285" s="4"/>
    </row>
    <row r="286" spans="1:31">
      <c r="A286" s="1190"/>
      <c r="B286" s="4"/>
      <c r="C286" s="74">
        <f t="shared" si="19"/>
        <v>452.19840000000005</v>
      </c>
      <c r="D286" s="75">
        <f t="shared" si="19"/>
        <v>672.33600000000001</v>
      </c>
      <c r="E286" s="76">
        <f t="shared" si="19"/>
        <v>0</v>
      </c>
      <c r="F286" s="77">
        <f t="shared" si="19"/>
        <v>0</v>
      </c>
      <c r="G286" s="76">
        <f t="shared" si="19"/>
        <v>0</v>
      </c>
      <c r="H286" s="75">
        <f t="shared" si="18"/>
        <v>0</v>
      </c>
      <c r="I286" s="76">
        <f t="shared" si="18"/>
        <v>0</v>
      </c>
      <c r="J286" s="75">
        <f t="shared" si="18"/>
        <v>0</v>
      </c>
      <c r="K286" s="76">
        <f t="shared" si="18"/>
        <v>0</v>
      </c>
      <c r="L286" s="77">
        <f t="shared" si="18"/>
        <v>0</v>
      </c>
      <c r="M286" s="460" t="s">
        <v>311</v>
      </c>
      <c r="N286" s="1272"/>
      <c r="O286" s="478">
        <v>122</v>
      </c>
      <c r="P286" s="452">
        <v>100</v>
      </c>
      <c r="Q286" s="453">
        <v>100</v>
      </c>
      <c r="R286" s="454">
        <v>100</v>
      </c>
      <c r="S286" s="479">
        <v>63</v>
      </c>
      <c r="T286" s="466">
        <v>63</v>
      </c>
      <c r="U286" s="467">
        <v>63</v>
      </c>
      <c r="V286" s="480">
        <v>63</v>
      </c>
      <c r="W286" s="763" t="s">
        <v>473</v>
      </c>
      <c r="X286" s="764" t="s">
        <v>46</v>
      </c>
      <c r="Y286" s="772" t="s">
        <v>47</v>
      </c>
      <c r="Z286" s="769" t="s">
        <v>47</v>
      </c>
      <c r="AA286" s="767" t="s">
        <v>46</v>
      </c>
      <c r="AB286" s="886"/>
      <c r="AC286" s="459"/>
      <c r="AD286" s="459"/>
      <c r="AE286" s="4"/>
    </row>
    <row r="287" spans="1:31">
      <c r="A287" s="1190"/>
      <c r="B287" s="4"/>
      <c r="C287" s="74">
        <f t="shared" si="19"/>
        <v>452.19840000000005</v>
      </c>
      <c r="D287" s="75">
        <f t="shared" si="19"/>
        <v>672.33600000000001</v>
      </c>
      <c r="E287" s="76">
        <f t="shared" si="19"/>
        <v>0</v>
      </c>
      <c r="F287" s="77">
        <f t="shared" si="19"/>
        <v>0</v>
      </c>
      <c r="G287" s="76">
        <f t="shared" si="19"/>
        <v>0</v>
      </c>
      <c r="H287" s="75">
        <f t="shared" si="18"/>
        <v>0</v>
      </c>
      <c r="I287" s="76">
        <f t="shared" si="18"/>
        <v>0</v>
      </c>
      <c r="J287" s="75">
        <f t="shared" si="18"/>
        <v>0</v>
      </c>
      <c r="K287" s="76">
        <f t="shared" si="18"/>
        <v>0</v>
      </c>
      <c r="L287" s="77">
        <f t="shared" si="18"/>
        <v>0</v>
      </c>
      <c r="M287" s="440" t="s">
        <v>312</v>
      </c>
      <c r="N287" s="1272"/>
      <c r="O287" s="475">
        <v>122</v>
      </c>
      <c r="P287" s="481">
        <v>100</v>
      </c>
      <c r="Q287" s="482">
        <v>100</v>
      </c>
      <c r="R287" s="483">
        <v>100</v>
      </c>
      <c r="S287" s="484">
        <v>70</v>
      </c>
      <c r="T287" s="485">
        <v>70</v>
      </c>
      <c r="U287" s="486">
        <v>70</v>
      </c>
      <c r="V287" s="487">
        <v>70</v>
      </c>
      <c r="W287" s="768" t="s">
        <v>46</v>
      </c>
      <c r="X287" s="764" t="s">
        <v>46</v>
      </c>
      <c r="Y287" s="765" t="s">
        <v>46</v>
      </c>
      <c r="Z287" s="769" t="s">
        <v>47</v>
      </c>
      <c r="AA287" s="770" t="s">
        <v>47</v>
      </c>
      <c r="AB287" s="886"/>
      <c r="AC287" s="459"/>
      <c r="AD287" s="835"/>
      <c r="AE287" s="4"/>
    </row>
    <row r="288" spans="1:31">
      <c r="A288" s="1190"/>
      <c r="B288" s="4"/>
      <c r="C288" s="74">
        <f t="shared" si="19"/>
        <v>502.57919999999996</v>
      </c>
      <c r="D288" s="75">
        <f t="shared" si="19"/>
        <v>747.24299999999994</v>
      </c>
      <c r="E288" s="76">
        <f t="shared" si="19"/>
        <v>0</v>
      </c>
      <c r="F288" s="77">
        <f t="shared" si="19"/>
        <v>0</v>
      </c>
      <c r="G288" s="76">
        <f t="shared" si="19"/>
        <v>0</v>
      </c>
      <c r="H288" s="75">
        <f t="shared" si="18"/>
        <v>0</v>
      </c>
      <c r="I288" s="76">
        <f t="shared" si="18"/>
        <v>0</v>
      </c>
      <c r="J288" s="75">
        <f t="shared" si="18"/>
        <v>0</v>
      </c>
      <c r="K288" s="76">
        <f t="shared" si="18"/>
        <v>0</v>
      </c>
      <c r="L288" s="77">
        <f t="shared" si="18"/>
        <v>0</v>
      </c>
      <c r="M288" s="460" t="s">
        <v>313</v>
      </c>
      <c r="N288" s="1272"/>
      <c r="O288" s="461">
        <v>81</v>
      </c>
      <c r="P288" s="469">
        <v>110</v>
      </c>
      <c r="Q288" s="453">
        <v>100</v>
      </c>
      <c r="R288" s="454">
        <v>100</v>
      </c>
      <c r="S288" s="479">
        <v>35</v>
      </c>
      <c r="T288" s="466">
        <v>28</v>
      </c>
      <c r="U288" s="467">
        <v>35</v>
      </c>
      <c r="V288" s="480">
        <v>35</v>
      </c>
      <c r="W288" s="768" t="s">
        <v>46</v>
      </c>
      <c r="X288" s="764" t="s">
        <v>475</v>
      </c>
      <c r="Y288" s="765" t="s">
        <v>46</v>
      </c>
      <c r="Z288" s="769" t="s">
        <v>47</v>
      </c>
      <c r="AA288" s="767" t="s">
        <v>46</v>
      </c>
      <c r="AB288" s="886"/>
      <c r="AC288" s="459"/>
      <c r="AD288" s="459"/>
      <c r="AE288" s="4"/>
    </row>
    <row r="289" spans="1:31">
      <c r="A289" s="1190"/>
      <c r="B289" s="4"/>
      <c r="C289" s="74">
        <f t="shared" si="19"/>
        <v>476.77440000000001</v>
      </c>
      <c r="D289" s="75">
        <f t="shared" si="19"/>
        <v>708.87600000000009</v>
      </c>
      <c r="E289" s="76">
        <f t="shared" si="19"/>
        <v>0</v>
      </c>
      <c r="F289" s="77">
        <f t="shared" si="19"/>
        <v>0</v>
      </c>
      <c r="G289" s="76">
        <f t="shared" si="19"/>
        <v>0</v>
      </c>
      <c r="H289" s="75">
        <f t="shared" si="18"/>
        <v>0</v>
      </c>
      <c r="I289" s="76">
        <f t="shared" si="18"/>
        <v>0</v>
      </c>
      <c r="J289" s="75">
        <f t="shared" si="18"/>
        <v>0</v>
      </c>
      <c r="K289" s="76">
        <f t="shared" si="18"/>
        <v>0</v>
      </c>
      <c r="L289" s="77">
        <f t="shared" si="18"/>
        <v>0</v>
      </c>
      <c r="M289" s="440" t="s">
        <v>489</v>
      </c>
      <c r="N289" s="1272"/>
      <c r="O289" s="488">
        <v>102</v>
      </c>
      <c r="P289" s="481">
        <v>100</v>
      </c>
      <c r="Q289" s="482">
        <v>100</v>
      </c>
      <c r="R289" s="483">
        <v>100</v>
      </c>
      <c r="S289" s="479">
        <v>49</v>
      </c>
      <c r="T289" s="466">
        <v>49</v>
      </c>
      <c r="U289" s="467">
        <v>49</v>
      </c>
      <c r="V289" s="480">
        <v>49</v>
      </c>
      <c r="W289" s="768" t="s">
        <v>46</v>
      </c>
      <c r="X289" s="764" t="s">
        <v>46</v>
      </c>
      <c r="Y289" s="772" t="s">
        <v>47</v>
      </c>
      <c r="Z289" s="769" t="s">
        <v>47</v>
      </c>
      <c r="AA289" s="770" t="s">
        <v>47</v>
      </c>
      <c r="AB289" s="886"/>
      <c r="AC289" s="459"/>
      <c r="AD289" s="459"/>
      <c r="AE289" s="4"/>
    </row>
    <row r="290" spans="1:31">
      <c r="A290" s="1190"/>
      <c r="B290" s="4"/>
      <c r="C290" s="74">
        <f t="shared" si="19"/>
        <v>524.45183999999995</v>
      </c>
      <c r="D290" s="75">
        <f t="shared" si="19"/>
        <v>659.25467999999989</v>
      </c>
      <c r="E290" s="76">
        <f t="shared" si="19"/>
        <v>0</v>
      </c>
      <c r="F290" s="77">
        <f t="shared" si="19"/>
        <v>0</v>
      </c>
      <c r="G290" s="76">
        <f t="shared" si="19"/>
        <v>0</v>
      </c>
      <c r="H290" s="75">
        <f t="shared" si="18"/>
        <v>0</v>
      </c>
      <c r="I290" s="76">
        <f t="shared" si="18"/>
        <v>0</v>
      </c>
      <c r="J290" s="75">
        <f t="shared" si="18"/>
        <v>0</v>
      </c>
      <c r="K290" s="76">
        <f t="shared" si="18"/>
        <v>0</v>
      </c>
      <c r="L290" s="77">
        <f t="shared" si="18"/>
        <v>0</v>
      </c>
      <c r="M290" s="489" t="s">
        <v>314</v>
      </c>
      <c r="N290" s="1272"/>
      <c r="O290" s="465">
        <v>102</v>
      </c>
      <c r="P290" s="452">
        <v>100</v>
      </c>
      <c r="Q290" s="490">
        <v>93</v>
      </c>
      <c r="R290" s="470">
        <v>110</v>
      </c>
      <c r="S290" s="462">
        <v>77</v>
      </c>
      <c r="T290" s="466">
        <v>63</v>
      </c>
      <c r="U290" s="464">
        <v>70</v>
      </c>
      <c r="V290" s="458">
        <v>70</v>
      </c>
      <c r="W290" s="773" t="s">
        <v>46</v>
      </c>
      <c r="X290" s="771" t="s">
        <v>474</v>
      </c>
      <c r="Y290" s="801" t="s">
        <v>47</v>
      </c>
      <c r="Z290" s="802" t="s">
        <v>47</v>
      </c>
      <c r="AA290" s="803" t="s">
        <v>47</v>
      </c>
      <c r="AB290" s="891"/>
      <c r="AC290" s="459"/>
      <c r="AD290" s="459"/>
      <c r="AE290" s="4"/>
    </row>
    <row r="291" spans="1:31">
      <c r="A291" s="1190"/>
      <c r="B291" s="4"/>
      <c r="C291" s="74">
        <f t="shared" si="19"/>
        <v>471.85919999999999</v>
      </c>
      <c r="D291" s="75">
        <f t="shared" si="19"/>
        <v>652.45824000000005</v>
      </c>
      <c r="E291" s="76">
        <f t="shared" si="19"/>
        <v>0</v>
      </c>
      <c r="F291" s="77">
        <f t="shared" si="19"/>
        <v>0</v>
      </c>
      <c r="G291" s="76">
        <f t="shared" si="19"/>
        <v>0</v>
      </c>
      <c r="H291" s="75">
        <f t="shared" si="18"/>
        <v>0</v>
      </c>
      <c r="I291" s="76">
        <f t="shared" si="18"/>
        <v>0</v>
      </c>
      <c r="J291" s="75">
        <f t="shared" si="18"/>
        <v>0</v>
      </c>
      <c r="K291" s="76">
        <f t="shared" si="18"/>
        <v>0</v>
      </c>
      <c r="L291" s="77">
        <f t="shared" si="18"/>
        <v>0</v>
      </c>
      <c r="M291" s="440" t="s">
        <v>315</v>
      </c>
      <c r="N291" s="1272"/>
      <c r="O291" s="491">
        <v>106</v>
      </c>
      <c r="P291" s="469">
        <v>110</v>
      </c>
      <c r="Q291" s="490">
        <v>93</v>
      </c>
      <c r="R291" s="454">
        <v>100</v>
      </c>
      <c r="S291" s="492">
        <v>80</v>
      </c>
      <c r="T291" s="493">
        <v>70</v>
      </c>
      <c r="U291" s="473">
        <v>70</v>
      </c>
      <c r="V291" s="474">
        <v>70</v>
      </c>
      <c r="W291" s="763" t="s">
        <v>47</v>
      </c>
      <c r="X291" s="764" t="s">
        <v>475</v>
      </c>
      <c r="Y291" s="772" t="s">
        <v>47</v>
      </c>
      <c r="Z291" s="769" t="s">
        <v>47</v>
      </c>
      <c r="AA291" s="770" t="s">
        <v>47</v>
      </c>
      <c r="AB291" s="886"/>
      <c r="AC291" s="459"/>
      <c r="AD291" s="459"/>
      <c r="AE291" s="4"/>
    </row>
    <row r="292" spans="1:31">
      <c r="A292" s="1190"/>
      <c r="B292" s="4"/>
      <c r="C292" s="74">
        <f t="shared" si="19"/>
        <v>497.66399999999993</v>
      </c>
      <c r="D292" s="75">
        <f t="shared" si="19"/>
        <v>739.93499999999995</v>
      </c>
      <c r="E292" s="76">
        <f t="shared" si="19"/>
        <v>0</v>
      </c>
      <c r="F292" s="77">
        <f t="shared" si="19"/>
        <v>0</v>
      </c>
      <c r="G292" s="76">
        <f t="shared" si="19"/>
        <v>0</v>
      </c>
      <c r="H292" s="75">
        <f t="shared" si="18"/>
        <v>0</v>
      </c>
      <c r="I292" s="76">
        <f t="shared" si="18"/>
        <v>0</v>
      </c>
      <c r="J292" s="75">
        <f t="shared" si="18"/>
        <v>0</v>
      </c>
      <c r="K292" s="76">
        <f t="shared" si="18"/>
        <v>0</v>
      </c>
      <c r="L292" s="77">
        <f t="shared" si="18"/>
        <v>0</v>
      </c>
      <c r="M292" s="440" t="s">
        <v>501</v>
      </c>
      <c r="N292" s="1272"/>
      <c r="O292" s="494">
        <v>85</v>
      </c>
      <c r="P292" s="452">
        <v>100</v>
      </c>
      <c r="Q292" s="453">
        <v>100</v>
      </c>
      <c r="R292" s="454">
        <v>100</v>
      </c>
      <c r="S292" s="495">
        <v>49</v>
      </c>
      <c r="T292" s="496">
        <v>49</v>
      </c>
      <c r="U292" s="497">
        <v>49</v>
      </c>
      <c r="V292" s="498">
        <v>49</v>
      </c>
      <c r="W292" s="768" t="s">
        <v>46</v>
      </c>
      <c r="X292" s="764" t="s">
        <v>46</v>
      </c>
      <c r="Y292" s="772" t="s">
        <v>47</v>
      </c>
      <c r="Z292" s="769" t="s">
        <v>47</v>
      </c>
      <c r="AA292" s="770" t="s">
        <v>47</v>
      </c>
      <c r="AB292" s="886"/>
      <c r="AC292" s="459"/>
      <c r="AD292" s="459"/>
      <c r="AE292" s="4"/>
    </row>
    <row r="293" spans="1:31" ht="27">
      <c r="A293" s="1190"/>
      <c r="B293" s="4"/>
      <c r="C293" s="74">
        <f t="shared" si="19"/>
        <v>471.85919999999999</v>
      </c>
      <c r="D293" s="75">
        <f t="shared" si="19"/>
        <v>701.56799999999987</v>
      </c>
      <c r="E293" s="76">
        <f t="shared" si="19"/>
        <v>0</v>
      </c>
      <c r="F293" s="77">
        <f t="shared" si="19"/>
        <v>0</v>
      </c>
      <c r="G293" s="76">
        <f t="shared" si="19"/>
        <v>0</v>
      </c>
      <c r="H293" s="75">
        <f t="shared" si="19"/>
        <v>0</v>
      </c>
      <c r="I293" s="76">
        <f t="shared" si="19"/>
        <v>0</v>
      </c>
      <c r="J293" s="75">
        <f t="shared" si="19"/>
        <v>0</v>
      </c>
      <c r="K293" s="76">
        <f t="shared" si="19"/>
        <v>0</v>
      </c>
      <c r="L293" s="77">
        <f>(IF(L$9-$O293&gt;0,L$9-$O293,0)*$P293/100+IF(L$10-$O293&gt;0,L$10-$O293,0)*$Q293/100+IF(L$11-$O293&gt;0,L$11-$O293,0)*$R293/100+L$12*$T293/100+L$13*$S293/100+L$14*$U293/100+L$15*$V293/100)*L$16/100*L$17/100</f>
        <v>0</v>
      </c>
      <c r="M293" s="440" t="s">
        <v>316</v>
      </c>
      <c r="N293" s="1272"/>
      <c r="O293" s="499">
        <v>106</v>
      </c>
      <c r="P293" s="452">
        <v>100</v>
      </c>
      <c r="Q293" s="453">
        <v>100</v>
      </c>
      <c r="R293" s="454">
        <v>100</v>
      </c>
      <c r="S293" s="492">
        <v>90</v>
      </c>
      <c r="T293" s="472">
        <v>85</v>
      </c>
      <c r="U293" s="500">
        <v>85</v>
      </c>
      <c r="V293" s="474">
        <v>70</v>
      </c>
      <c r="W293" s="763" t="s">
        <v>47</v>
      </c>
      <c r="X293" s="764" t="s">
        <v>46</v>
      </c>
      <c r="Y293" s="772" t="s">
        <v>47</v>
      </c>
      <c r="Z293" s="769" t="s">
        <v>47</v>
      </c>
      <c r="AA293" s="770" t="s">
        <v>47</v>
      </c>
      <c r="AB293" s="309" t="s">
        <v>563</v>
      </c>
      <c r="AC293" s="459"/>
      <c r="AD293" s="459"/>
      <c r="AE293" s="4"/>
    </row>
    <row r="294" spans="1:31">
      <c r="A294" s="1190"/>
      <c r="B294" s="4"/>
      <c r="C294" s="74">
        <f t="shared" si="19"/>
        <v>471.85919999999999</v>
      </c>
      <c r="D294" s="75">
        <f t="shared" si="19"/>
        <v>701.56799999999987</v>
      </c>
      <c r="E294" s="76">
        <f t="shared" si="19"/>
        <v>0</v>
      </c>
      <c r="F294" s="77">
        <f t="shared" si="19"/>
        <v>0</v>
      </c>
      <c r="G294" s="76">
        <f t="shared" si="19"/>
        <v>0</v>
      </c>
      <c r="H294" s="75">
        <f t="shared" si="18"/>
        <v>0</v>
      </c>
      <c r="I294" s="76">
        <f t="shared" si="18"/>
        <v>0</v>
      </c>
      <c r="J294" s="75">
        <f t="shared" si="18"/>
        <v>0</v>
      </c>
      <c r="K294" s="76">
        <f t="shared" si="18"/>
        <v>0</v>
      </c>
      <c r="L294" s="77">
        <f t="shared" si="18"/>
        <v>0</v>
      </c>
      <c r="M294" s="440" t="s">
        <v>290</v>
      </c>
      <c r="N294" s="1272"/>
      <c r="O294" s="499">
        <v>106</v>
      </c>
      <c r="P294" s="452">
        <v>100</v>
      </c>
      <c r="Q294" s="453">
        <v>100</v>
      </c>
      <c r="R294" s="454">
        <v>100</v>
      </c>
      <c r="S294" s="471">
        <v>70</v>
      </c>
      <c r="T294" s="493">
        <v>70</v>
      </c>
      <c r="U294" s="473">
        <v>70</v>
      </c>
      <c r="V294" s="474">
        <v>70</v>
      </c>
      <c r="W294" s="768" t="s">
        <v>46</v>
      </c>
      <c r="X294" s="764" t="s">
        <v>46</v>
      </c>
      <c r="Y294" s="772" t="s">
        <v>47</v>
      </c>
      <c r="Z294" s="769" t="s">
        <v>47</v>
      </c>
      <c r="AA294" s="770" t="s">
        <v>47</v>
      </c>
      <c r="AB294" s="886"/>
      <c r="AC294" s="459"/>
      <c r="AD294" s="459"/>
      <c r="AE294" s="4"/>
    </row>
    <row r="295" spans="1:31">
      <c r="A295" s="1190"/>
      <c r="B295" s="4"/>
      <c r="C295" s="74">
        <f t="shared" si="19"/>
        <v>724.93056000000013</v>
      </c>
      <c r="D295" s="75">
        <f t="shared" si="19"/>
        <v>558.87930000000006</v>
      </c>
      <c r="E295" s="76">
        <f t="shared" si="19"/>
        <v>0</v>
      </c>
      <c r="F295" s="77">
        <f t="shared" si="19"/>
        <v>0</v>
      </c>
      <c r="G295" s="76">
        <f t="shared" si="19"/>
        <v>0</v>
      </c>
      <c r="H295" s="75">
        <f t="shared" si="18"/>
        <v>0</v>
      </c>
      <c r="I295" s="76">
        <f t="shared" si="18"/>
        <v>0</v>
      </c>
      <c r="J295" s="75">
        <f t="shared" si="18"/>
        <v>0</v>
      </c>
      <c r="K295" s="76">
        <f t="shared" si="18"/>
        <v>0</v>
      </c>
      <c r="L295" s="77">
        <f t="shared" si="18"/>
        <v>0</v>
      </c>
      <c r="M295" s="440" t="s">
        <v>317</v>
      </c>
      <c r="N295" s="1272"/>
      <c r="O295" s="501">
        <v>53</v>
      </c>
      <c r="P295" s="469">
        <v>110</v>
      </c>
      <c r="Q295" s="490">
        <v>70</v>
      </c>
      <c r="R295" s="470">
        <v>135</v>
      </c>
      <c r="S295" s="492">
        <v>85</v>
      </c>
      <c r="T295" s="472">
        <v>85</v>
      </c>
      <c r="U295" s="497">
        <v>50</v>
      </c>
      <c r="V295" s="474">
        <v>70</v>
      </c>
      <c r="W295" s="768" t="s">
        <v>46</v>
      </c>
      <c r="X295" s="771" t="s">
        <v>474</v>
      </c>
      <c r="Y295" s="772" t="s">
        <v>47</v>
      </c>
      <c r="Z295" s="769" t="s">
        <v>47</v>
      </c>
      <c r="AA295" s="770" t="s">
        <v>47</v>
      </c>
      <c r="AB295" s="886"/>
      <c r="AC295" s="459"/>
      <c r="AD295" s="459"/>
      <c r="AE295" s="4"/>
    </row>
    <row r="296" spans="1:31">
      <c r="A296" s="1190"/>
      <c r="B296" s="4"/>
      <c r="C296" s="74">
        <f t="shared" si="19"/>
        <v>353.03424000000001</v>
      </c>
      <c r="D296" s="75">
        <f t="shared" si="19"/>
        <v>679.27859999999998</v>
      </c>
      <c r="E296" s="76">
        <f t="shared" si="19"/>
        <v>0</v>
      </c>
      <c r="F296" s="77">
        <f t="shared" si="19"/>
        <v>0</v>
      </c>
      <c r="G296" s="76">
        <f t="shared" si="19"/>
        <v>0</v>
      </c>
      <c r="H296" s="75">
        <f t="shared" si="18"/>
        <v>0</v>
      </c>
      <c r="I296" s="76">
        <f t="shared" si="18"/>
        <v>0</v>
      </c>
      <c r="J296" s="75">
        <f t="shared" si="18"/>
        <v>0</v>
      </c>
      <c r="K296" s="76">
        <f t="shared" si="18"/>
        <v>0</v>
      </c>
      <c r="L296" s="77">
        <f t="shared" si="18"/>
        <v>0</v>
      </c>
      <c r="M296" s="440" t="s">
        <v>318</v>
      </c>
      <c r="N296" s="1272"/>
      <c r="O296" s="502">
        <v>152</v>
      </c>
      <c r="P296" s="503">
        <v>85</v>
      </c>
      <c r="Q296" s="476">
        <v>110</v>
      </c>
      <c r="R296" s="504">
        <v>85</v>
      </c>
      <c r="S296" s="495">
        <v>35</v>
      </c>
      <c r="T296" s="496">
        <v>35</v>
      </c>
      <c r="U296" s="497">
        <v>21</v>
      </c>
      <c r="V296" s="505">
        <v>77</v>
      </c>
      <c r="W296" s="763" t="s">
        <v>47</v>
      </c>
      <c r="X296" s="771" t="s">
        <v>47</v>
      </c>
      <c r="Y296" s="772" t="s">
        <v>47</v>
      </c>
      <c r="Z296" s="769" t="s">
        <v>47</v>
      </c>
      <c r="AA296" s="770" t="s">
        <v>47</v>
      </c>
      <c r="AB296" s="886"/>
      <c r="AC296" s="459"/>
      <c r="AD296" s="459"/>
      <c r="AE296" s="4"/>
    </row>
    <row r="297" spans="1:31">
      <c r="A297" s="1190"/>
      <c r="B297" s="4"/>
      <c r="C297" s="74">
        <f t="shared" si="19"/>
        <v>471.85919999999999</v>
      </c>
      <c r="D297" s="75">
        <f t="shared" si="19"/>
        <v>701.56799999999987</v>
      </c>
      <c r="E297" s="76">
        <f t="shared" si="19"/>
        <v>0</v>
      </c>
      <c r="F297" s="77">
        <f>(IF(F$9-$O297&gt;0,F$9-$O297,0)*$P297/100+IF(F$10-$O297&gt;0,F$10-$O297,0)*$Q297/100+IF(F$11-$O297&gt;0,F$11-$O297,0)*$R297/100+F$12*$T297/100+F$13*$S297/100+F$14*$U297/100+F$15*$V297/100)*F$16/100*F$17/100</f>
        <v>0</v>
      </c>
      <c r="G297" s="76">
        <f t="shared" si="19"/>
        <v>0</v>
      </c>
      <c r="H297" s="75">
        <f t="shared" si="18"/>
        <v>0</v>
      </c>
      <c r="I297" s="76">
        <f t="shared" si="18"/>
        <v>0</v>
      </c>
      <c r="J297" s="75">
        <f t="shared" si="18"/>
        <v>0</v>
      </c>
      <c r="K297" s="76">
        <f t="shared" si="18"/>
        <v>0</v>
      </c>
      <c r="L297" s="77">
        <f t="shared" si="18"/>
        <v>0</v>
      </c>
      <c r="M297" s="440" t="s">
        <v>319</v>
      </c>
      <c r="N297" s="1272"/>
      <c r="O297" s="499">
        <v>106</v>
      </c>
      <c r="P297" s="452">
        <v>100</v>
      </c>
      <c r="Q297" s="453">
        <v>100</v>
      </c>
      <c r="R297" s="454">
        <v>100</v>
      </c>
      <c r="S297" s="492">
        <v>85</v>
      </c>
      <c r="T297" s="493">
        <v>70</v>
      </c>
      <c r="U297" s="473">
        <v>70</v>
      </c>
      <c r="V297" s="474">
        <v>70</v>
      </c>
      <c r="W297" s="768" t="s">
        <v>46</v>
      </c>
      <c r="X297" s="764" t="s">
        <v>46</v>
      </c>
      <c r="Y297" s="772" t="s">
        <v>47</v>
      </c>
      <c r="Z297" s="769" t="s">
        <v>47</v>
      </c>
      <c r="AA297" s="770" t="s">
        <v>47</v>
      </c>
      <c r="AB297" s="886"/>
      <c r="AC297" s="459"/>
      <c r="AD297" s="459"/>
      <c r="AE297" s="4"/>
    </row>
    <row r="298" spans="1:31">
      <c r="A298" s="1190"/>
      <c r="B298" s="4"/>
      <c r="C298" s="74">
        <f t="shared" si="19"/>
        <v>476.77440000000001</v>
      </c>
      <c r="D298" s="75">
        <f t="shared" si="19"/>
        <v>708.87600000000009</v>
      </c>
      <c r="E298" s="76">
        <f t="shared" si="19"/>
        <v>0</v>
      </c>
      <c r="F298" s="77">
        <f t="shared" si="19"/>
        <v>0</v>
      </c>
      <c r="G298" s="76">
        <f t="shared" si="19"/>
        <v>0</v>
      </c>
      <c r="H298" s="75">
        <f t="shared" si="18"/>
        <v>0</v>
      </c>
      <c r="I298" s="76">
        <f t="shared" si="18"/>
        <v>0</v>
      </c>
      <c r="J298" s="75">
        <f t="shared" si="18"/>
        <v>0</v>
      </c>
      <c r="K298" s="76">
        <f t="shared" si="18"/>
        <v>0</v>
      </c>
      <c r="L298" s="77">
        <f t="shared" si="18"/>
        <v>0</v>
      </c>
      <c r="M298" s="440" t="s">
        <v>320</v>
      </c>
      <c r="N298" s="1272"/>
      <c r="O298" s="506">
        <v>102</v>
      </c>
      <c r="P298" s="507">
        <v>100</v>
      </c>
      <c r="Q298" s="508">
        <v>100</v>
      </c>
      <c r="R298" s="509">
        <v>100</v>
      </c>
      <c r="S298" s="510">
        <v>70</v>
      </c>
      <c r="T298" s="511">
        <v>70</v>
      </c>
      <c r="U298" s="512">
        <v>90</v>
      </c>
      <c r="V298" s="513">
        <v>70</v>
      </c>
      <c r="W298" s="768" t="s">
        <v>46</v>
      </c>
      <c r="X298" s="764" t="s">
        <v>46</v>
      </c>
      <c r="Y298" s="765" t="s">
        <v>46</v>
      </c>
      <c r="Z298" s="769" t="s">
        <v>47</v>
      </c>
      <c r="AA298" s="770" t="s">
        <v>47</v>
      </c>
      <c r="AB298" s="886"/>
      <c r="AC298" s="459"/>
      <c r="AD298" s="835"/>
      <c r="AE298" s="4"/>
    </row>
    <row r="299" spans="1:31">
      <c r="A299" s="1190"/>
      <c r="B299" s="4"/>
      <c r="C299" s="514">
        <f t="shared" si="19"/>
        <v>497.66399999999993</v>
      </c>
      <c r="D299" s="515">
        <f t="shared" si="19"/>
        <v>739.93499999999995</v>
      </c>
      <c r="E299" s="516">
        <f t="shared" si="19"/>
        <v>0</v>
      </c>
      <c r="F299" s="517">
        <f t="shared" si="19"/>
        <v>0</v>
      </c>
      <c r="G299" s="516">
        <f t="shared" si="19"/>
        <v>0</v>
      </c>
      <c r="H299" s="515">
        <f t="shared" si="18"/>
        <v>0</v>
      </c>
      <c r="I299" s="516">
        <f t="shared" si="18"/>
        <v>0</v>
      </c>
      <c r="J299" s="515">
        <f t="shared" si="18"/>
        <v>0</v>
      </c>
      <c r="K299" s="516">
        <f t="shared" si="18"/>
        <v>0</v>
      </c>
      <c r="L299" s="517">
        <f t="shared" si="18"/>
        <v>0</v>
      </c>
      <c r="M299" s="195" t="s">
        <v>321</v>
      </c>
      <c r="N299" s="1273"/>
      <c r="O299" s="518">
        <v>85</v>
      </c>
      <c r="P299" s="519">
        <v>100</v>
      </c>
      <c r="Q299" s="520">
        <v>100</v>
      </c>
      <c r="R299" s="521">
        <v>100</v>
      </c>
      <c r="S299" s="522">
        <v>70</v>
      </c>
      <c r="T299" s="523">
        <v>70</v>
      </c>
      <c r="U299" s="524">
        <v>70</v>
      </c>
      <c r="V299" s="525">
        <v>70</v>
      </c>
      <c r="W299" s="156" t="s">
        <v>46</v>
      </c>
      <c r="X299" s="796" t="s">
        <v>46</v>
      </c>
      <c r="Y299" s="158" t="s">
        <v>47</v>
      </c>
      <c r="Z299" s="159" t="s">
        <v>47</v>
      </c>
      <c r="AA299" s="160" t="s">
        <v>47</v>
      </c>
      <c r="AB299" s="204"/>
      <c r="AC299" s="459"/>
      <c r="AD299" s="835"/>
      <c r="AE299" s="4"/>
    </row>
    <row r="300" spans="1:31">
      <c r="A300" s="1190"/>
      <c r="B300" s="4"/>
      <c r="C300" s="58">
        <f t="shared" si="19"/>
        <v>471.85919999999999</v>
      </c>
      <c r="D300" s="59">
        <f t="shared" si="19"/>
        <v>701.56799999999987</v>
      </c>
      <c r="E300" s="60">
        <f t="shared" si="19"/>
        <v>0</v>
      </c>
      <c r="F300" s="61">
        <f t="shared" si="19"/>
        <v>0</v>
      </c>
      <c r="G300" s="60">
        <f t="shared" si="19"/>
        <v>0</v>
      </c>
      <c r="H300" s="59">
        <f t="shared" si="18"/>
        <v>0</v>
      </c>
      <c r="I300" s="60">
        <f t="shared" si="18"/>
        <v>0</v>
      </c>
      <c r="J300" s="59">
        <f t="shared" si="18"/>
        <v>0</v>
      </c>
      <c r="K300" s="60">
        <f t="shared" si="18"/>
        <v>0</v>
      </c>
      <c r="L300" s="61">
        <f t="shared" si="18"/>
        <v>0</v>
      </c>
      <c r="M300" s="526" t="s">
        <v>126</v>
      </c>
      <c r="N300" s="1274" t="s">
        <v>322</v>
      </c>
      <c r="O300" s="527">
        <v>106</v>
      </c>
      <c r="P300" s="528">
        <v>100</v>
      </c>
      <c r="Q300" s="529">
        <v>100</v>
      </c>
      <c r="R300" s="530">
        <v>100</v>
      </c>
      <c r="S300" s="531">
        <v>63</v>
      </c>
      <c r="T300" s="532">
        <v>77</v>
      </c>
      <c r="U300" s="533">
        <v>77</v>
      </c>
      <c r="V300" s="534">
        <v>63</v>
      </c>
      <c r="W300" s="804" t="s">
        <v>46</v>
      </c>
      <c r="X300" s="774" t="s">
        <v>46</v>
      </c>
      <c r="Y300" s="805" t="s">
        <v>47</v>
      </c>
      <c r="Z300" s="806" t="s">
        <v>47</v>
      </c>
      <c r="AA300" s="807" t="s">
        <v>47</v>
      </c>
      <c r="AB300" s="892" t="s">
        <v>542</v>
      </c>
      <c r="AC300" s="459"/>
      <c r="AD300" s="835"/>
      <c r="AE300" s="4"/>
    </row>
    <row r="301" spans="1:31">
      <c r="A301" s="1190"/>
      <c r="B301" s="4"/>
      <c r="C301" s="91">
        <f t="shared" si="19"/>
        <v>446.05440000000004</v>
      </c>
      <c r="D301" s="92">
        <f t="shared" si="19"/>
        <v>663.20100000000002</v>
      </c>
      <c r="E301" s="93">
        <f t="shared" si="19"/>
        <v>0</v>
      </c>
      <c r="F301" s="94">
        <f t="shared" si="19"/>
        <v>0</v>
      </c>
      <c r="G301" s="93">
        <f t="shared" si="19"/>
        <v>0</v>
      </c>
      <c r="H301" s="92">
        <f t="shared" si="18"/>
        <v>0</v>
      </c>
      <c r="I301" s="93">
        <f t="shared" si="18"/>
        <v>0</v>
      </c>
      <c r="J301" s="92">
        <f t="shared" si="18"/>
        <v>0</v>
      </c>
      <c r="K301" s="93">
        <f t="shared" si="18"/>
        <v>0</v>
      </c>
      <c r="L301" s="94">
        <f t="shared" si="18"/>
        <v>0</v>
      </c>
      <c r="M301" s="443" t="s">
        <v>323</v>
      </c>
      <c r="N301" s="1275"/>
      <c r="O301" s="535">
        <v>127</v>
      </c>
      <c r="P301" s="536">
        <v>100</v>
      </c>
      <c r="Q301" s="537">
        <v>100</v>
      </c>
      <c r="R301" s="538">
        <v>100</v>
      </c>
      <c r="S301" s="539">
        <v>56</v>
      </c>
      <c r="T301" s="540">
        <v>56</v>
      </c>
      <c r="U301" s="541">
        <v>70</v>
      </c>
      <c r="V301" s="542">
        <v>56</v>
      </c>
      <c r="W301" s="808" t="s">
        <v>473</v>
      </c>
      <c r="X301" s="809" t="s">
        <v>474</v>
      </c>
      <c r="Y301" s="810" t="s">
        <v>47</v>
      </c>
      <c r="Z301" s="811" t="s">
        <v>47</v>
      </c>
      <c r="AA301" s="812" t="s">
        <v>47</v>
      </c>
      <c r="AB301" s="893"/>
      <c r="AC301" s="459"/>
      <c r="AD301" s="835"/>
      <c r="AE301" s="4"/>
    </row>
    <row r="302" spans="1:31">
      <c r="A302" s="1190"/>
      <c r="B302" s="4"/>
      <c r="C302" s="432">
        <f t="shared" si="19"/>
        <v>466.94399999999996</v>
      </c>
      <c r="D302" s="433">
        <f t="shared" si="19"/>
        <v>694.26</v>
      </c>
      <c r="E302" s="434">
        <f t="shared" si="19"/>
        <v>0</v>
      </c>
      <c r="F302" s="435">
        <f t="shared" si="19"/>
        <v>0</v>
      </c>
      <c r="G302" s="434">
        <f t="shared" si="19"/>
        <v>0</v>
      </c>
      <c r="H302" s="433">
        <f t="shared" si="18"/>
        <v>0</v>
      </c>
      <c r="I302" s="434">
        <f t="shared" si="18"/>
        <v>0</v>
      </c>
      <c r="J302" s="433">
        <f t="shared" si="18"/>
        <v>0</v>
      </c>
      <c r="K302" s="434">
        <f t="shared" si="18"/>
        <v>0</v>
      </c>
      <c r="L302" s="435">
        <f t="shared" si="18"/>
        <v>0</v>
      </c>
      <c r="M302" s="543" t="s">
        <v>324</v>
      </c>
      <c r="N302" s="1276" t="s">
        <v>325</v>
      </c>
      <c r="O302" s="544">
        <v>110</v>
      </c>
      <c r="P302" s="545">
        <v>100</v>
      </c>
      <c r="Q302" s="546">
        <v>100</v>
      </c>
      <c r="R302" s="547">
        <v>100</v>
      </c>
      <c r="S302" s="548">
        <v>80</v>
      </c>
      <c r="T302" s="549">
        <v>70</v>
      </c>
      <c r="U302" s="550">
        <v>35</v>
      </c>
      <c r="V302" s="551">
        <v>91</v>
      </c>
      <c r="W302" s="813" t="s">
        <v>47</v>
      </c>
      <c r="X302" s="814" t="s">
        <v>47</v>
      </c>
      <c r="Y302" s="815" t="s">
        <v>47</v>
      </c>
      <c r="Z302" s="816" t="s">
        <v>47</v>
      </c>
      <c r="AA302" s="817" t="s">
        <v>47</v>
      </c>
      <c r="AB302" s="894"/>
      <c r="AC302" s="459"/>
      <c r="AD302" s="835"/>
      <c r="AE302" s="4"/>
    </row>
    <row r="303" spans="1:31">
      <c r="A303" s="1190"/>
      <c r="B303" s="4"/>
      <c r="C303" s="74">
        <f t="shared" si="19"/>
        <v>630.37440000000004</v>
      </c>
      <c r="D303" s="75">
        <f t="shared" si="19"/>
        <v>694.26</v>
      </c>
      <c r="E303" s="76">
        <f t="shared" si="19"/>
        <v>0</v>
      </c>
      <c r="F303" s="77">
        <f t="shared" si="19"/>
        <v>0</v>
      </c>
      <c r="G303" s="76">
        <f t="shared" si="19"/>
        <v>0</v>
      </c>
      <c r="H303" s="75">
        <f t="shared" si="18"/>
        <v>0</v>
      </c>
      <c r="I303" s="76">
        <f t="shared" si="18"/>
        <v>0</v>
      </c>
      <c r="J303" s="75">
        <f t="shared" si="18"/>
        <v>0</v>
      </c>
      <c r="K303" s="76">
        <f t="shared" si="18"/>
        <v>0</v>
      </c>
      <c r="L303" s="77">
        <f t="shared" si="18"/>
        <v>0</v>
      </c>
      <c r="M303" s="450" t="s">
        <v>499</v>
      </c>
      <c r="N303" s="1272"/>
      <c r="O303" s="552">
        <v>110</v>
      </c>
      <c r="P303" s="553">
        <v>135</v>
      </c>
      <c r="Q303" s="453">
        <v>100</v>
      </c>
      <c r="R303" s="554">
        <v>135</v>
      </c>
      <c r="S303" s="471">
        <v>70</v>
      </c>
      <c r="T303" s="472">
        <v>90</v>
      </c>
      <c r="U303" s="473">
        <v>70</v>
      </c>
      <c r="V303" s="487">
        <v>70</v>
      </c>
      <c r="W303" s="818" t="s">
        <v>46</v>
      </c>
      <c r="X303" s="774" t="s">
        <v>46</v>
      </c>
      <c r="Y303" s="798" t="s">
        <v>46</v>
      </c>
      <c r="Z303" s="799" t="s">
        <v>46</v>
      </c>
      <c r="AA303" s="800" t="s">
        <v>46</v>
      </c>
      <c r="AB303" s="890"/>
      <c r="AC303" s="459"/>
      <c r="AD303" s="835" t="s">
        <v>521</v>
      </c>
      <c r="AE303" s="4"/>
    </row>
    <row r="304" spans="1:31">
      <c r="A304" s="1190"/>
      <c r="B304" s="4"/>
      <c r="C304" s="74">
        <f t="shared" si="19"/>
        <v>466.94399999999996</v>
      </c>
      <c r="D304" s="75">
        <f t="shared" si="19"/>
        <v>694.26</v>
      </c>
      <c r="E304" s="76">
        <f t="shared" si="19"/>
        <v>0</v>
      </c>
      <c r="F304" s="77">
        <f t="shared" si="19"/>
        <v>0</v>
      </c>
      <c r="G304" s="76">
        <f t="shared" si="19"/>
        <v>0</v>
      </c>
      <c r="H304" s="75">
        <f t="shared" si="18"/>
        <v>0</v>
      </c>
      <c r="I304" s="76">
        <f t="shared" si="18"/>
        <v>0</v>
      </c>
      <c r="J304" s="75">
        <f t="shared" si="18"/>
        <v>0</v>
      </c>
      <c r="K304" s="76">
        <f t="shared" si="18"/>
        <v>0</v>
      </c>
      <c r="L304" s="77">
        <f t="shared" si="18"/>
        <v>0</v>
      </c>
      <c r="M304" s="450" t="s">
        <v>326</v>
      </c>
      <c r="N304" s="1272"/>
      <c r="O304" s="555">
        <v>110</v>
      </c>
      <c r="P304" s="452">
        <v>100</v>
      </c>
      <c r="Q304" s="453">
        <v>100</v>
      </c>
      <c r="R304" s="454">
        <v>100</v>
      </c>
      <c r="S304" s="471">
        <v>70</v>
      </c>
      <c r="T304" s="493">
        <v>70</v>
      </c>
      <c r="U304" s="473">
        <v>70</v>
      </c>
      <c r="V304" s="556">
        <v>70</v>
      </c>
      <c r="W304" s="818" t="s">
        <v>46</v>
      </c>
      <c r="X304" s="774" t="s">
        <v>46</v>
      </c>
      <c r="Y304" s="775" t="s">
        <v>47</v>
      </c>
      <c r="Z304" s="776" t="s">
        <v>47</v>
      </c>
      <c r="AA304" s="777" t="s">
        <v>47</v>
      </c>
      <c r="AB304" s="890"/>
      <c r="AC304" s="459"/>
      <c r="AD304" s="459" t="s">
        <v>522</v>
      </c>
      <c r="AE304" s="4"/>
    </row>
    <row r="305" spans="1:31">
      <c r="A305" s="1190"/>
      <c r="B305" s="4"/>
      <c r="C305" s="74">
        <f t="shared" si="19"/>
        <v>441.13919999999996</v>
      </c>
      <c r="D305" s="75">
        <f t="shared" si="19"/>
        <v>655.89299999999992</v>
      </c>
      <c r="E305" s="76">
        <f t="shared" si="19"/>
        <v>0</v>
      </c>
      <c r="F305" s="77">
        <f t="shared" si="19"/>
        <v>0</v>
      </c>
      <c r="G305" s="76">
        <f t="shared" si="19"/>
        <v>0</v>
      </c>
      <c r="H305" s="75">
        <f t="shared" si="18"/>
        <v>0</v>
      </c>
      <c r="I305" s="76">
        <f t="shared" si="18"/>
        <v>0</v>
      </c>
      <c r="J305" s="75">
        <f t="shared" si="18"/>
        <v>0</v>
      </c>
      <c r="K305" s="76">
        <f t="shared" si="18"/>
        <v>0</v>
      </c>
      <c r="L305" s="77">
        <f t="shared" si="18"/>
        <v>0</v>
      </c>
      <c r="M305" s="450" t="s">
        <v>327</v>
      </c>
      <c r="N305" s="1272"/>
      <c r="O305" s="557">
        <v>131</v>
      </c>
      <c r="P305" s="452">
        <v>100</v>
      </c>
      <c r="Q305" s="453">
        <v>100</v>
      </c>
      <c r="R305" s="454">
        <v>100</v>
      </c>
      <c r="S305" s="479">
        <v>63</v>
      </c>
      <c r="T305" s="466">
        <v>63</v>
      </c>
      <c r="U305" s="467">
        <v>63</v>
      </c>
      <c r="V305" s="480">
        <v>63</v>
      </c>
      <c r="W305" s="819" t="s">
        <v>473</v>
      </c>
      <c r="X305" s="774" t="s">
        <v>46</v>
      </c>
      <c r="Y305" s="775" t="s">
        <v>47</v>
      </c>
      <c r="Z305" s="776" t="s">
        <v>47</v>
      </c>
      <c r="AA305" s="800" t="s">
        <v>46</v>
      </c>
      <c r="AB305" s="890"/>
      <c r="AC305" s="459"/>
      <c r="AD305" s="459"/>
      <c r="AE305" s="4"/>
    </row>
    <row r="306" spans="1:31">
      <c r="A306" s="1190"/>
      <c r="B306" s="4"/>
      <c r="C306" s="74">
        <f t="shared" si="19"/>
        <v>513.63839999999993</v>
      </c>
      <c r="D306" s="75">
        <f t="shared" si="19"/>
        <v>645.66179999999997</v>
      </c>
      <c r="E306" s="76">
        <f t="shared" si="19"/>
        <v>0</v>
      </c>
      <c r="F306" s="77">
        <f t="shared" si="19"/>
        <v>0</v>
      </c>
      <c r="G306" s="76">
        <f>(IF(G$9-$O306&gt;0,G$9-$O306,0)*$P306/100+IF(G$10-$O306&gt;0,G$10-$O306,0)*$Q306/100+IF(G$11-$O306&gt;0,G$11-$O306,0)*$R306/100+G$12*$T306/100+G$13*$S306/100+G$14*$U306/100+G$15*$V306/100)*G$16/100*G$17/100</f>
        <v>0</v>
      </c>
      <c r="H306" s="75">
        <f t="shared" si="18"/>
        <v>0</v>
      </c>
      <c r="I306" s="76">
        <f t="shared" si="18"/>
        <v>0</v>
      </c>
      <c r="J306" s="75">
        <f t="shared" si="18"/>
        <v>0</v>
      </c>
      <c r="K306" s="76">
        <f t="shared" si="18"/>
        <v>0</v>
      </c>
      <c r="L306" s="77">
        <f t="shared" si="18"/>
        <v>0</v>
      </c>
      <c r="M306" s="147" t="s">
        <v>328</v>
      </c>
      <c r="N306" s="1272"/>
      <c r="O306" s="558">
        <v>110</v>
      </c>
      <c r="P306" s="452">
        <v>100</v>
      </c>
      <c r="Q306" s="559">
        <v>93</v>
      </c>
      <c r="R306" s="560">
        <v>110</v>
      </c>
      <c r="S306" s="561">
        <v>77</v>
      </c>
      <c r="T306" s="562">
        <v>63</v>
      </c>
      <c r="U306" s="473">
        <v>70</v>
      </c>
      <c r="V306" s="556">
        <v>70</v>
      </c>
      <c r="W306" s="820" t="s">
        <v>46</v>
      </c>
      <c r="X306" s="771" t="s">
        <v>474</v>
      </c>
      <c r="Y306" s="821" t="s">
        <v>47</v>
      </c>
      <c r="Z306" s="822" t="s">
        <v>47</v>
      </c>
      <c r="AA306" s="823" t="s">
        <v>47</v>
      </c>
      <c r="AB306" s="895"/>
      <c r="AC306" s="459"/>
      <c r="AD306" s="459"/>
      <c r="AE306" s="4"/>
    </row>
    <row r="307" spans="1:31">
      <c r="A307" s="1190"/>
      <c r="B307" s="4"/>
      <c r="C307" s="74">
        <f t="shared" si="19"/>
        <v>513.63839999999993</v>
      </c>
      <c r="D307" s="75">
        <f t="shared" si="19"/>
        <v>645.66179999999997</v>
      </c>
      <c r="E307" s="76">
        <f t="shared" si="19"/>
        <v>0</v>
      </c>
      <c r="F307" s="77">
        <f t="shared" si="19"/>
        <v>0</v>
      </c>
      <c r="G307" s="76">
        <f t="shared" si="19"/>
        <v>0</v>
      </c>
      <c r="H307" s="75">
        <f t="shared" si="18"/>
        <v>0</v>
      </c>
      <c r="I307" s="76">
        <f t="shared" si="18"/>
        <v>0</v>
      </c>
      <c r="J307" s="75">
        <f t="shared" si="18"/>
        <v>0</v>
      </c>
      <c r="K307" s="76">
        <f t="shared" si="18"/>
        <v>0</v>
      </c>
      <c r="L307" s="77">
        <f t="shared" si="18"/>
        <v>0</v>
      </c>
      <c r="M307" s="443" t="s">
        <v>329</v>
      </c>
      <c r="N307" s="1273"/>
      <c r="O307" s="563">
        <v>110</v>
      </c>
      <c r="P307" s="564">
        <v>100</v>
      </c>
      <c r="Q307" s="565">
        <v>93</v>
      </c>
      <c r="R307" s="566">
        <v>110</v>
      </c>
      <c r="S307" s="567">
        <v>77</v>
      </c>
      <c r="T307" s="568">
        <v>63</v>
      </c>
      <c r="U307" s="569">
        <v>70</v>
      </c>
      <c r="V307" s="570">
        <v>70</v>
      </c>
      <c r="W307" s="824" t="s">
        <v>46</v>
      </c>
      <c r="X307" s="784" t="s">
        <v>474</v>
      </c>
      <c r="Y307" s="810" t="s">
        <v>47</v>
      </c>
      <c r="Z307" s="811" t="s">
        <v>47</v>
      </c>
      <c r="AA307" s="812" t="s">
        <v>47</v>
      </c>
      <c r="AB307" s="893"/>
      <c r="AC307" s="459"/>
      <c r="AD307" s="459"/>
      <c r="AE307" s="4"/>
    </row>
    <row r="308" spans="1:31">
      <c r="A308" s="1190"/>
      <c r="B308" s="4"/>
      <c r="C308" s="571"/>
      <c r="D308" s="571"/>
      <c r="E308" s="571"/>
      <c r="F308" s="571"/>
      <c r="G308" s="571"/>
      <c r="H308" s="571"/>
      <c r="I308" s="571"/>
      <c r="J308" s="571"/>
      <c r="K308" s="571"/>
      <c r="L308" s="571"/>
      <c r="M308" s="572"/>
      <c r="N308" s="572"/>
      <c r="O308" s="573"/>
      <c r="P308" s="574"/>
      <c r="Q308" s="575"/>
      <c r="R308" s="574"/>
      <c r="S308" s="574"/>
      <c r="T308" s="574"/>
      <c r="U308" s="576"/>
      <c r="V308" s="576"/>
      <c r="W308" s="577"/>
      <c r="X308" s="577"/>
      <c r="Y308" s="577"/>
      <c r="Z308" s="577"/>
      <c r="AA308" s="577"/>
      <c r="AB308" s="578"/>
      <c r="AE308" s="4"/>
    </row>
    <row r="309" spans="1:31">
      <c r="A309" s="1190"/>
      <c r="B309" s="4"/>
      <c r="C309" s="1232" t="s">
        <v>527</v>
      </c>
      <c r="D309" s="1233"/>
      <c r="E309" s="1233"/>
      <c r="F309" s="1233"/>
      <c r="G309" s="1233"/>
      <c r="H309" s="1233"/>
      <c r="I309" s="1233"/>
      <c r="J309" s="1233"/>
      <c r="K309" s="1233"/>
      <c r="L309" s="1234"/>
      <c r="M309" s="1235" t="s">
        <v>523</v>
      </c>
      <c r="N309" s="1236"/>
      <c r="O309" s="1263" t="s">
        <v>330</v>
      </c>
      <c r="P309" s="1264"/>
      <c r="Q309" s="1265" t="s">
        <v>331</v>
      </c>
      <c r="R309" s="1265"/>
      <c r="S309" s="1266" t="s">
        <v>332</v>
      </c>
      <c r="T309" s="1266"/>
      <c r="U309" s="579" t="s">
        <v>333</v>
      </c>
      <c r="V309" s="1267" t="s">
        <v>334</v>
      </c>
      <c r="W309" s="1267"/>
      <c r="X309" s="1268" t="s">
        <v>335</v>
      </c>
      <c r="Y309" s="1268"/>
      <c r="Z309" s="1269" t="s">
        <v>336</v>
      </c>
      <c r="AA309" s="1270"/>
      <c r="AB309" s="580"/>
      <c r="AE309" s="4"/>
    </row>
    <row r="310" spans="1:31">
      <c r="A310" s="1190"/>
      <c r="B310" s="4"/>
      <c r="C310" s="162">
        <f>(IF(C$9/1.2-$O310/12&gt;0,C$9/1.2-$O310/12,0)+IF(C$10/1.2-$Q310/12&gt;0,C$10/1.2-$Q310/12,0)+IF(C$11/1.2-$S310/12&gt;0,C$11/1.2-$S310/12,0)+C$12/1.2*(1000-$U310)/1000+C$13/1.2*(1000-$V310)/1000+C$14/1.2*(1000-$X310)/1000+C$15/1.2*(1000-$Z310)/1000)*C$16/100*C$17/100</f>
        <v>501.76000000000005</v>
      </c>
      <c r="D310" s="581">
        <f t="shared" ref="D310:L314" si="20">(IF(D$9/1.2-$O310/12&gt;0,D$9/1.2-$O310/12,0)+IF(D$10/1.2-$Q310/12&gt;0,D$10/1.2-$Q310/12,0)+IF(D$11/1.2-$S310/12&gt;0,D$11/1.2-$S310/12,0)+D$12/1.2*(1000-$U310)/1000+D$13/1.2*(1000-$V310)/1000+D$14/1.2*(1000-$X310)/1000+D$15/1.2*(1000-$Z310)/1000)*D$16/100*D$17/100</f>
        <v>746.02499999999998</v>
      </c>
      <c r="E310" s="582">
        <f t="shared" si="20"/>
        <v>0</v>
      </c>
      <c r="F310" s="581">
        <f t="shared" si="20"/>
        <v>0</v>
      </c>
      <c r="G310" s="582">
        <f t="shared" si="20"/>
        <v>0</v>
      </c>
      <c r="H310" s="581">
        <f t="shared" si="20"/>
        <v>0</v>
      </c>
      <c r="I310" s="582">
        <f t="shared" si="20"/>
        <v>0</v>
      </c>
      <c r="J310" s="581">
        <f t="shared" si="20"/>
        <v>0</v>
      </c>
      <c r="K310" s="582">
        <f t="shared" si="20"/>
        <v>0</v>
      </c>
      <c r="L310" s="583">
        <f t="shared" si="20"/>
        <v>0</v>
      </c>
      <c r="M310" s="1289"/>
      <c r="N310" s="1290"/>
      <c r="O310" s="1291"/>
      <c r="P310" s="1292"/>
      <c r="Q310" s="1293"/>
      <c r="R310" s="1293"/>
      <c r="S310" s="1294"/>
      <c r="T310" s="1294"/>
      <c r="U310" s="584"/>
      <c r="V310" s="1295"/>
      <c r="W310" s="1295"/>
      <c r="X310" s="1296"/>
      <c r="Y310" s="1296"/>
      <c r="Z310" s="1277"/>
      <c r="AA310" s="1278"/>
      <c r="AB310" s="580"/>
      <c r="AE310" s="4"/>
    </row>
    <row r="311" spans="1:31">
      <c r="A311" s="1190"/>
      <c r="B311" s="4"/>
      <c r="C311" s="585">
        <f t="shared" ref="C311:C314" si="21">(IF(C$9/1.2-$O311/12&gt;0,C$9/1.2-$O311/12,0)+IF(C$10/1.2-$Q311/12&gt;0,C$10/1.2-$Q311/12,0)+IF(C$11/1.2-$S311/12&gt;0,C$11/1.2-$S311/12,0)+C$12/1.2*(1000-$U311)/1000+C$13/1.2*(1000-$V311)/1000+C$14/1.2*(1000-$X311)/1000+C$15/1.2*(1000-$Z311)/1000)*C$16/100*C$17/100</f>
        <v>501.76000000000005</v>
      </c>
      <c r="D311" s="586">
        <f t="shared" si="20"/>
        <v>746.02499999999998</v>
      </c>
      <c r="E311" s="587">
        <f t="shared" si="20"/>
        <v>0</v>
      </c>
      <c r="F311" s="586">
        <f t="shared" si="20"/>
        <v>0</v>
      </c>
      <c r="G311" s="587">
        <f t="shared" si="20"/>
        <v>0</v>
      </c>
      <c r="H311" s="586">
        <f t="shared" si="20"/>
        <v>0</v>
      </c>
      <c r="I311" s="587">
        <f t="shared" si="20"/>
        <v>0</v>
      </c>
      <c r="J311" s="586">
        <f t="shared" si="20"/>
        <v>0</v>
      </c>
      <c r="K311" s="587">
        <f t="shared" si="20"/>
        <v>0</v>
      </c>
      <c r="L311" s="588">
        <f t="shared" si="20"/>
        <v>0</v>
      </c>
      <c r="M311" s="1279"/>
      <c r="N311" s="1280"/>
      <c r="O311" s="1281"/>
      <c r="P311" s="1282"/>
      <c r="Q311" s="1283"/>
      <c r="R311" s="1283"/>
      <c r="S311" s="1284"/>
      <c r="T311" s="1284"/>
      <c r="U311" s="589"/>
      <c r="V311" s="1285"/>
      <c r="W311" s="1285"/>
      <c r="X311" s="1286"/>
      <c r="Y311" s="1286"/>
      <c r="Z311" s="1287"/>
      <c r="AA311" s="1288"/>
      <c r="AB311" s="580"/>
      <c r="AE311" s="4"/>
    </row>
    <row r="312" spans="1:31">
      <c r="A312" s="1190"/>
      <c r="B312" s="4"/>
      <c r="C312" s="585">
        <f t="shared" si="21"/>
        <v>501.76000000000005</v>
      </c>
      <c r="D312" s="586">
        <f t="shared" si="20"/>
        <v>746.02499999999998</v>
      </c>
      <c r="E312" s="587">
        <f t="shared" si="20"/>
        <v>0</v>
      </c>
      <c r="F312" s="586">
        <f t="shared" si="20"/>
        <v>0</v>
      </c>
      <c r="G312" s="587">
        <f t="shared" si="20"/>
        <v>0</v>
      </c>
      <c r="H312" s="586">
        <f t="shared" si="20"/>
        <v>0</v>
      </c>
      <c r="I312" s="587">
        <f t="shared" si="20"/>
        <v>0</v>
      </c>
      <c r="J312" s="586">
        <f t="shared" si="20"/>
        <v>0</v>
      </c>
      <c r="K312" s="587">
        <f t="shared" si="20"/>
        <v>0</v>
      </c>
      <c r="L312" s="588">
        <f t="shared" si="20"/>
        <v>0</v>
      </c>
      <c r="M312" s="1279"/>
      <c r="N312" s="1280"/>
      <c r="O312" s="1281"/>
      <c r="P312" s="1282"/>
      <c r="Q312" s="1283"/>
      <c r="R312" s="1283"/>
      <c r="S312" s="1284"/>
      <c r="T312" s="1284"/>
      <c r="U312" s="589"/>
      <c r="V312" s="1285"/>
      <c r="W312" s="1285"/>
      <c r="X312" s="1286"/>
      <c r="Y312" s="1286"/>
      <c r="Z312" s="1287"/>
      <c r="AA312" s="1288"/>
      <c r="AB312" s="580"/>
      <c r="AE312" s="4"/>
    </row>
    <row r="313" spans="1:31">
      <c r="A313" s="1190"/>
      <c r="B313" s="4"/>
      <c r="C313" s="585">
        <f t="shared" si="21"/>
        <v>501.76000000000005</v>
      </c>
      <c r="D313" s="586">
        <f t="shared" si="20"/>
        <v>746.02499999999998</v>
      </c>
      <c r="E313" s="587">
        <f t="shared" si="20"/>
        <v>0</v>
      </c>
      <c r="F313" s="586">
        <f t="shared" si="20"/>
        <v>0</v>
      </c>
      <c r="G313" s="587">
        <f t="shared" si="20"/>
        <v>0</v>
      </c>
      <c r="H313" s="586">
        <f t="shared" si="20"/>
        <v>0</v>
      </c>
      <c r="I313" s="587">
        <f t="shared" si="20"/>
        <v>0</v>
      </c>
      <c r="J313" s="586">
        <f t="shared" si="20"/>
        <v>0</v>
      </c>
      <c r="K313" s="587">
        <f t="shared" si="20"/>
        <v>0</v>
      </c>
      <c r="L313" s="588">
        <f t="shared" si="20"/>
        <v>0</v>
      </c>
      <c r="M313" s="1279"/>
      <c r="N313" s="1280"/>
      <c r="O313" s="1281"/>
      <c r="P313" s="1282"/>
      <c r="Q313" s="1283"/>
      <c r="R313" s="1283"/>
      <c r="S313" s="1284"/>
      <c r="T313" s="1284"/>
      <c r="U313" s="589"/>
      <c r="V313" s="1285"/>
      <c r="W313" s="1285"/>
      <c r="X313" s="1286"/>
      <c r="Y313" s="1286"/>
      <c r="Z313" s="1287"/>
      <c r="AA313" s="1288"/>
      <c r="AB313" s="580"/>
      <c r="AE313" s="4"/>
    </row>
    <row r="314" spans="1:31">
      <c r="A314" s="1190"/>
      <c r="B314" s="4"/>
      <c r="C314" s="590">
        <f t="shared" si="21"/>
        <v>501.76000000000005</v>
      </c>
      <c r="D314" s="591">
        <f t="shared" si="20"/>
        <v>746.02499999999998</v>
      </c>
      <c r="E314" s="592">
        <f t="shared" si="20"/>
        <v>0</v>
      </c>
      <c r="F314" s="591">
        <f t="shared" si="20"/>
        <v>0</v>
      </c>
      <c r="G314" s="592">
        <f t="shared" si="20"/>
        <v>0</v>
      </c>
      <c r="H314" s="591">
        <f t="shared" si="20"/>
        <v>0</v>
      </c>
      <c r="I314" s="592">
        <f t="shared" si="20"/>
        <v>0</v>
      </c>
      <c r="J314" s="591">
        <f t="shared" si="20"/>
        <v>0</v>
      </c>
      <c r="K314" s="592">
        <f t="shared" si="20"/>
        <v>0</v>
      </c>
      <c r="L314" s="591">
        <f t="shared" si="20"/>
        <v>0</v>
      </c>
      <c r="M314" s="1300"/>
      <c r="N314" s="1301"/>
      <c r="O314" s="1302"/>
      <c r="P314" s="1303"/>
      <c r="Q314" s="1304"/>
      <c r="R314" s="1304"/>
      <c r="S314" s="1305"/>
      <c r="T314" s="1305"/>
      <c r="U314" s="593"/>
      <c r="V314" s="1306"/>
      <c r="W314" s="1306"/>
      <c r="X314" s="1307"/>
      <c r="Y314" s="1307"/>
      <c r="Z314" s="1297"/>
      <c r="AA314" s="1298"/>
      <c r="AB314" s="594"/>
      <c r="AE314" s="4"/>
    </row>
    <row r="315" spans="1:31" s="5" customFormat="1">
      <c r="A315" s="1190"/>
      <c r="B315" s="4"/>
      <c r="C315" s="595"/>
      <c r="D315" s="595"/>
      <c r="E315" s="595"/>
      <c r="F315" s="595"/>
      <c r="G315" s="595"/>
      <c r="H315" s="595"/>
      <c r="I315" s="595"/>
      <c r="J315" s="595"/>
      <c r="K315" s="595"/>
      <c r="L315" s="595"/>
      <c r="M315" s="1299"/>
      <c r="N315" s="1299"/>
      <c r="O315" s="1299"/>
      <c r="P315" s="1299"/>
      <c r="Q315" s="1299"/>
      <c r="R315" s="1299"/>
      <c r="S315" s="1299"/>
      <c r="T315" s="1299"/>
      <c r="U315" s="1299"/>
      <c r="V315" s="1299"/>
      <c r="W315" s="1299"/>
      <c r="X315" s="1299"/>
      <c r="Y315" s="1299"/>
      <c r="Z315" s="1299"/>
      <c r="AA315" s="1299"/>
      <c r="AB315" s="1299"/>
      <c r="AC315" s="1299"/>
      <c r="AD315" s="1299"/>
      <c r="AE315" s="1299"/>
    </row>
  </sheetData>
  <mergeCells count="118">
    <mergeCell ref="Z314:AA314"/>
    <mergeCell ref="M315:AE315"/>
    <mergeCell ref="M314:N314"/>
    <mergeCell ref="O314:P314"/>
    <mergeCell ref="Q314:R314"/>
    <mergeCell ref="S314:T314"/>
    <mergeCell ref="V314:W314"/>
    <mergeCell ref="X314:Y314"/>
    <mergeCell ref="Z312:AA312"/>
    <mergeCell ref="M313:N313"/>
    <mergeCell ref="O313:P313"/>
    <mergeCell ref="Q313:R313"/>
    <mergeCell ref="S313:T313"/>
    <mergeCell ref="V313:W313"/>
    <mergeCell ref="X313:Y313"/>
    <mergeCell ref="Z313:AA313"/>
    <mergeCell ref="M312:N312"/>
    <mergeCell ref="O312:P312"/>
    <mergeCell ref="Q312:R312"/>
    <mergeCell ref="S312:T312"/>
    <mergeCell ref="V312:W312"/>
    <mergeCell ref="X312:Y312"/>
    <mergeCell ref="N300:N301"/>
    <mergeCell ref="N302:N307"/>
    <mergeCell ref="Z310:AA310"/>
    <mergeCell ref="M311:N311"/>
    <mergeCell ref="O311:P311"/>
    <mergeCell ref="Q311:R311"/>
    <mergeCell ref="S311:T311"/>
    <mergeCell ref="V311:W311"/>
    <mergeCell ref="X311:Y311"/>
    <mergeCell ref="Z311:AA311"/>
    <mergeCell ref="M310:N310"/>
    <mergeCell ref="O310:P310"/>
    <mergeCell ref="Q310:R310"/>
    <mergeCell ref="S310:T310"/>
    <mergeCell ref="V310:W310"/>
    <mergeCell ref="X310:Y310"/>
    <mergeCell ref="C309:L309"/>
    <mergeCell ref="M309:N309"/>
    <mergeCell ref="AA244:AA245"/>
    <mergeCell ref="AB244:AB245"/>
    <mergeCell ref="N249:N252"/>
    <mergeCell ref="N253:N258"/>
    <mergeCell ref="N259:N270"/>
    <mergeCell ref="N271:N274"/>
    <mergeCell ref="N232:N234"/>
    <mergeCell ref="N235:N237"/>
    <mergeCell ref="M238:M239"/>
    <mergeCell ref="N238:N248"/>
    <mergeCell ref="AB238:AB239"/>
    <mergeCell ref="M244:M245"/>
    <mergeCell ref="Y244:Y245"/>
    <mergeCell ref="Z244:Z245"/>
    <mergeCell ref="O309:P309"/>
    <mergeCell ref="Q309:R309"/>
    <mergeCell ref="S309:T309"/>
    <mergeCell ref="V309:W309"/>
    <mergeCell ref="X309:Y309"/>
    <mergeCell ref="Z309:AA309"/>
    <mergeCell ref="N275:N280"/>
    <mergeCell ref="N281:N299"/>
    <mergeCell ref="N212:N214"/>
    <mergeCell ref="N215:N220"/>
    <mergeCell ref="N221:N224"/>
    <mergeCell ref="N225:N228"/>
    <mergeCell ref="N229:N231"/>
    <mergeCell ref="N154:N157"/>
    <mergeCell ref="N158:N161"/>
    <mergeCell ref="N162:N173"/>
    <mergeCell ref="N174:N177"/>
    <mergeCell ref="N178:N188"/>
    <mergeCell ref="N189:N198"/>
    <mergeCell ref="N140:N147"/>
    <mergeCell ref="N148:N153"/>
    <mergeCell ref="N51:N56"/>
    <mergeCell ref="N57:N60"/>
    <mergeCell ref="N61:N77"/>
    <mergeCell ref="N78:N83"/>
    <mergeCell ref="N84:N91"/>
    <mergeCell ref="N92:N100"/>
    <mergeCell ref="N199:N211"/>
    <mergeCell ref="A1:AD1"/>
    <mergeCell ref="A2:A315"/>
    <mergeCell ref="C2:C8"/>
    <mergeCell ref="D2:D8"/>
    <mergeCell ref="E2:E8"/>
    <mergeCell ref="F2:F8"/>
    <mergeCell ref="G2:G8"/>
    <mergeCell ref="M16:AB16"/>
    <mergeCell ref="N18:N23"/>
    <mergeCell ref="N24:N32"/>
    <mergeCell ref="N33:N36"/>
    <mergeCell ref="N37:N44"/>
    <mergeCell ref="N45:N50"/>
    <mergeCell ref="N9:AD9"/>
    <mergeCell ref="N10:AD10"/>
    <mergeCell ref="N11:AD11"/>
    <mergeCell ref="N12:AD12"/>
    <mergeCell ref="N13:AD13"/>
    <mergeCell ref="N14:AD14"/>
    <mergeCell ref="N101:N102"/>
    <mergeCell ref="N103:N110"/>
    <mergeCell ref="N111:N119"/>
    <mergeCell ref="N15:AD15"/>
    <mergeCell ref="N120:N139"/>
    <mergeCell ref="N3:AD3"/>
    <mergeCell ref="N4:AD4"/>
    <mergeCell ref="N5:AD5"/>
    <mergeCell ref="N6:AD6"/>
    <mergeCell ref="H2:H8"/>
    <mergeCell ref="I2:I8"/>
    <mergeCell ref="J2:J8"/>
    <mergeCell ref="K2:K8"/>
    <mergeCell ref="L2:L8"/>
    <mergeCell ref="N2:AD2"/>
    <mergeCell ref="M5:M6"/>
    <mergeCell ref="N7:AD7"/>
  </mergeCells>
  <phoneticPr fontId="1"/>
  <conditionalFormatting sqref="C310:L314 C18:L307">
    <cfRule type="cellIs" dxfId="0" priority="1" operator="lessThanOrEqual">
      <formula>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100"/>
  <sheetViews>
    <sheetView showGridLines="0" workbookViewId="0">
      <selection activeCell="K4" sqref="K4"/>
    </sheetView>
  </sheetViews>
  <sheetFormatPr defaultRowHeight="13.5"/>
  <cols>
    <col min="2" max="2" width="5.625" customWidth="1"/>
    <col min="3" max="3" width="4.375" customWidth="1"/>
    <col min="4" max="4" width="6.25" customWidth="1"/>
    <col min="5" max="5" width="10.625" customWidth="1"/>
    <col min="6" max="11" width="4.625" customWidth="1"/>
    <col min="12" max="12" width="2.25" customWidth="1"/>
    <col min="13" max="13" width="5.625" customWidth="1"/>
    <col min="14" max="14" width="10" customWidth="1"/>
    <col min="15" max="15" width="10.625" customWidth="1"/>
    <col min="16" max="17" width="5" customWidth="1"/>
    <col min="18" max="18" width="5.625" customWidth="1"/>
    <col min="19" max="19" width="10.625" customWidth="1"/>
    <col min="20" max="20" width="10.25" customWidth="1"/>
    <col min="21" max="22" width="5" customWidth="1"/>
  </cols>
  <sheetData>
    <row r="2" spans="2:22" ht="135" customHeight="1">
      <c r="B2" s="1484" t="s">
        <v>472</v>
      </c>
      <c r="C2" s="1485"/>
      <c r="D2" s="1485"/>
      <c r="E2" s="1486"/>
      <c r="F2" s="1487"/>
      <c r="G2" s="1489"/>
      <c r="H2" s="1491"/>
      <c r="I2" s="1489"/>
      <c r="J2" s="1491"/>
      <c r="K2" s="1455"/>
    </row>
    <row r="3" spans="2:22" ht="45" customHeight="1" thickBot="1">
      <c r="B3" s="1457" t="s">
        <v>471</v>
      </c>
      <c r="C3" s="1458"/>
      <c r="D3" s="1459"/>
      <c r="E3" s="753" t="s">
        <v>470</v>
      </c>
      <c r="F3" s="1488"/>
      <c r="G3" s="1490"/>
      <c r="H3" s="1492"/>
      <c r="I3" s="1490"/>
      <c r="J3" s="1492"/>
      <c r="K3" s="1456"/>
    </row>
    <row r="4" spans="2:22" ht="14.25" thickTop="1">
      <c r="B4" s="1460" t="s">
        <v>469</v>
      </c>
      <c r="C4" s="1461"/>
      <c r="D4" s="752"/>
      <c r="E4" s="751" t="s">
        <v>20</v>
      </c>
      <c r="F4" s="749"/>
      <c r="G4" s="750"/>
      <c r="H4" s="749"/>
      <c r="I4" s="749"/>
      <c r="J4" s="749"/>
      <c r="K4" s="748"/>
      <c r="M4" s="1462" t="s">
        <v>468</v>
      </c>
      <c r="N4" s="1463"/>
      <c r="O4" s="1464" t="s">
        <v>467</v>
      </c>
      <c r="P4" s="1465"/>
      <c r="Q4" s="1465"/>
      <c r="R4" s="1465"/>
      <c r="S4" s="1465"/>
      <c r="T4" s="1465"/>
      <c r="U4" s="1465"/>
      <c r="V4" s="1466"/>
    </row>
    <row r="5" spans="2:22">
      <c r="B5" s="1477" t="s">
        <v>466</v>
      </c>
      <c r="C5" s="1478"/>
      <c r="D5" s="747"/>
      <c r="E5" s="746" t="s">
        <v>22</v>
      </c>
      <c r="F5" s="20"/>
      <c r="G5" s="21"/>
      <c r="H5" s="20"/>
      <c r="I5" s="20"/>
      <c r="J5" s="20"/>
      <c r="K5" s="22"/>
      <c r="L5" s="735"/>
      <c r="M5" s="1479" t="s">
        <v>465</v>
      </c>
      <c r="N5" s="1480"/>
      <c r="O5" s="1481" t="s">
        <v>464</v>
      </c>
      <c r="P5" s="1482"/>
      <c r="Q5" s="1482"/>
      <c r="R5" s="1482"/>
      <c r="S5" s="1482"/>
      <c r="T5" s="1482"/>
      <c r="U5" s="1482"/>
      <c r="V5" s="1483"/>
    </row>
    <row r="6" spans="2:22">
      <c r="B6" s="1467" t="s">
        <v>463</v>
      </c>
      <c r="C6" s="1468"/>
      <c r="D6" s="745"/>
      <c r="E6" s="744" t="s">
        <v>24</v>
      </c>
      <c r="F6" s="25"/>
      <c r="G6" s="26"/>
      <c r="H6" s="25"/>
      <c r="I6" s="25"/>
      <c r="J6" s="25"/>
      <c r="K6" s="27"/>
      <c r="L6" s="735"/>
      <c r="M6" s="1469" t="s">
        <v>462</v>
      </c>
      <c r="N6" s="1470"/>
      <c r="O6" s="1470"/>
      <c r="P6" s="1470"/>
      <c r="Q6" s="1470"/>
      <c r="R6" s="1470"/>
      <c r="S6" s="1470"/>
      <c r="T6" s="1470"/>
      <c r="U6" s="1470"/>
      <c r="V6" s="1471"/>
    </row>
    <row r="7" spans="2:22">
      <c r="B7" s="1472" t="s">
        <v>461</v>
      </c>
      <c r="C7" s="1473"/>
      <c r="D7" s="743"/>
      <c r="E7" s="742" t="s">
        <v>25</v>
      </c>
      <c r="F7" s="740"/>
      <c r="G7" s="741"/>
      <c r="H7" s="740"/>
      <c r="I7" s="740"/>
      <c r="J7" s="740"/>
      <c r="K7" s="739"/>
      <c r="L7" s="735"/>
      <c r="M7" s="1474" t="s">
        <v>460</v>
      </c>
      <c r="N7" s="1475"/>
      <c r="O7" s="1475"/>
      <c r="P7" s="1475"/>
      <c r="Q7" s="1475"/>
      <c r="R7" s="1475"/>
      <c r="S7" s="1475"/>
      <c r="T7" s="1475"/>
      <c r="U7" s="1475"/>
      <c r="V7" s="1476"/>
    </row>
    <row r="8" spans="2:22">
      <c r="B8" s="1448" t="s">
        <v>454</v>
      </c>
      <c r="C8" s="1341" t="s">
        <v>453</v>
      </c>
      <c r="D8" s="1342"/>
      <c r="E8" s="1342"/>
      <c r="F8" s="737">
        <f t="shared" ref="F8:K8" si="0">(60+F$4)*0.85</f>
        <v>51</v>
      </c>
      <c r="G8" s="738">
        <f t="shared" si="0"/>
        <v>51</v>
      </c>
      <c r="H8" s="737">
        <f t="shared" si="0"/>
        <v>51</v>
      </c>
      <c r="I8" s="738">
        <f t="shared" si="0"/>
        <v>51</v>
      </c>
      <c r="J8" s="737">
        <f t="shared" si="0"/>
        <v>51</v>
      </c>
      <c r="K8" s="736">
        <f t="shared" si="0"/>
        <v>51</v>
      </c>
      <c r="L8" s="735"/>
      <c r="M8" s="1493" t="s">
        <v>459</v>
      </c>
      <c r="N8" s="1494"/>
      <c r="O8" s="1494"/>
      <c r="P8" s="1494"/>
      <c r="Q8" s="1494"/>
      <c r="R8" s="1494"/>
      <c r="S8" s="1494"/>
      <c r="T8" s="1494"/>
      <c r="U8" s="1494"/>
      <c r="V8" s="1495"/>
    </row>
    <row r="9" spans="2:22">
      <c r="B9" s="1449"/>
      <c r="C9" s="1444" t="s">
        <v>452</v>
      </c>
      <c r="D9" s="1445"/>
      <c r="E9" s="1445"/>
      <c r="F9" s="717">
        <f t="shared" ref="F9:K9" si="1">(150+F$4)*0.9</f>
        <v>135</v>
      </c>
      <c r="G9" s="717">
        <f t="shared" si="1"/>
        <v>135</v>
      </c>
      <c r="H9" s="717">
        <f t="shared" si="1"/>
        <v>135</v>
      </c>
      <c r="I9" s="717">
        <f t="shared" si="1"/>
        <v>135</v>
      </c>
      <c r="J9" s="717">
        <f t="shared" si="1"/>
        <v>135</v>
      </c>
      <c r="K9" s="716">
        <f t="shared" si="1"/>
        <v>135</v>
      </c>
      <c r="L9" s="734"/>
      <c r="M9" s="1496" t="s">
        <v>458</v>
      </c>
      <c r="N9" s="1497"/>
      <c r="O9" s="1497"/>
      <c r="P9" s="1497"/>
      <c r="Q9" s="1497"/>
      <c r="R9" s="1497"/>
      <c r="S9" s="1497"/>
      <c r="T9" s="1497"/>
      <c r="U9" s="1497"/>
      <c r="V9" s="1498"/>
    </row>
    <row r="10" spans="2:22" ht="14.25" thickBot="1">
      <c r="B10" s="1449"/>
      <c r="C10" s="1319" t="s">
        <v>450</v>
      </c>
      <c r="D10" s="1314"/>
      <c r="E10" s="1314"/>
      <c r="F10" s="719">
        <f t="shared" ref="F10:K10" si="2">(70+F$4)*0.95</f>
        <v>66.5</v>
      </c>
      <c r="G10" s="720">
        <f t="shared" si="2"/>
        <v>66.5</v>
      </c>
      <c r="H10" s="719">
        <f t="shared" si="2"/>
        <v>66.5</v>
      </c>
      <c r="I10" s="720">
        <f t="shared" si="2"/>
        <v>66.5</v>
      </c>
      <c r="J10" s="719">
        <f t="shared" si="2"/>
        <v>66.5</v>
      </c>
      <c r="K10" s="718">
        <f t="shared" si="2"/>
        <v>66.5</v>
      </c>
      <c r="M10" s="1501" t="s">
        <v>457</v>
      </c>
      <c r="N10" s="1502"/>
      <c r="O10" s="1502"/>
      <c r="P10" s="1502"/>
      <c r="Q10" s="1502"/>
      <c r="R10" s="1502"/>
      <c r="S10" s="1502"/>
      <c r="T10" s="1502"/>
      <c r="U10" s="1502"/>
      <c r="V10" s="1503"/>
    </row>
    <row r="11" spans="2:22" ht="14.25" thickTop="1">
      <c r="B11" s="1449"/>
      <c r="C11" s="1444" t="s">
        <v>448</v>
      </c>
      <c r="D11" s="1445"/>
      <c r="E11" s="1445"/>
      <c r="F11" s="717">
        <f t="shared" ref="F11:K11" si="3">(160+F$4)*1.1</f>
        <v>176</v>
      </c>
      <c r="G11" s="717">
        <f t="shared" si="3"/>
        <v>176</v>
      </c>
      <c r="H11" s="717">
        <f t="shared" si="3"/>
        <v>176</v>
      </c>
      <c r="I11" s="717">
        <f t="shared" si="3"/>
        <v>176</v>
      </c>
      <c r="J11" s="717">
        <f t="shared" si="3"/>
        <v>176</v>
      </c>
      <c r="K11" s="716">
        <f t="shared" si="3"/>
        <v>176</v>
      </c>
      <c r="M11" s="1504" t="s">
        <v>456</v>
      </c>
      <c r="N11" s="1504"/>
      <c r="O11" s="1504"/>
      <c r="P11" s="1504"/>
      <c r="Q11" s="1504"/>
      <c r="R11" s="1504"/>
      <c r="S11" s="1504"/>
      <c r="T11" s="1504"/>
      <c r="U11" s="1504"/>
      <c r="V11" s="1504"/>
    </row>
    <row r="12" spans="2:22">
      <c r="B12" s="1449"/>
      <c r="C12" s="1319" t="s">
        <v>447</v>
      </c>
      <c r="D12" s="1314"/>
      <c r="E12" s="1314"/>
      <c r="F12" s="719">
        <f t="shared" ref="F12:K12" si="4">(60+F$4)*0.7</f>
        <v>42</v>
      </c>
      <c r="G12" s="720">
        <f t="shared" si="4"/>
        <v>42</v>
      </c>
      <c r="H12" s="719">
        <f t="shared" si="4"/>
        <v>42</v>
      </c>
      <c r="I12" s="720">
        <f t="shared" si="4"/>
        <v>42</v>
      </c>
      <c r="J12" s="719">
        <f t="shared" si="4"/>
        <v>42</v>
      </c>
      <c r="K12" s="718">
        <f t="shared" si="4"/>
        <v>42</v>
      </c>
      <c r="M12" s="733"/>
      <c r="N12" s="733"/>
      <c r="O12" s="733"/>
      <c r="P12" s="733"/>
      <c r="Q12" s="733"/>
      <c r="R12" s="733"/>
      <c r="S12" s="733"/>
      <c r="T12" s="733"/>
      <c r="U12" s="733"/>
      <c r="V12" s="733"/>
    </row>
    <row r="13" spans="2:22">
      <c r="B13" s="1449"/>
      <c r="C13" s="1444" t="s">
        <v>446</v>
      </c>
      <c r="D13" s="1445"/>
      <c r="E13" s="1445"/>
      <c r="F13" s="717">
        <f t="shared" ref="F13:K13" si="5">(70+F$4)*0.85</f>
        <v>59.5</v>
      </c>
      <c r="G13" s="717">
        <f t="shared" si="5"/>
        <v>59.5</v>
      </c>
      <c r="H13" s="717">
        <f t="shared" si="5"/>
        <v>59.5</v>
      </c>
      <c r="I13" s="717">
        <f t="shared" si="5"/>
        <v>59.5</v>
      </c>
      <c r="J13" s="717">
        <f t="shared" si="5"/>
        <v>59.5</v>
      </c>
      <c r="K13" s="716">
        <f t="shared" si="5"/>
        <v>59.5</v>
      </c>
      <c r="M13" s="1505" t="s">
        <v>455</v>
      </c>
      <c r="N13" s="1506"/>
      <c r="O13" s="1506"/>
      <c r="P13" s="1506"/>
      <c r="Q13" s="1506"/>
      <c r="R13" s="1506"/>
      <c r="S13" s="1506"/>
      <c r="T13" s="1506"/>
      <c r="U13" s="1506"/>
      <c r="V13" s="1507"/>
    </row>
    <row r="14" spans="2:22">
      <c r="B14" s="1449"/>
      <c r="C14" s="1319" t="s">
        <v>445</v>
      </c>
      <c r="D14" s="1314"/>
      <c r="E14" s="1314"/>
      <c r="F14" s="1509">
        <f>$D4</f>
        <v>0</v>
      </c>
      <c r="G14" s="1509"/>
      <c r="H14" s="1509"/>
      <c r="I14" s="1509"/>
      <c r="J14" s="1509"/>
      <c r="K14" s="1510"/>
      <c r="M14" s="732"/>
      <c r="N14" s="1511"/>
      <c r="O14" s="1512"/>
      <c r="P14" s="732" t="s">
        <v>407</v>
      </c>
      <c r="Q14" s="731" t="s">
        <v>406</v>
      </c>
      <c r="R14" s="730"/>
      <c r="S14" s="1442"/>
      <c r="T14" s="1443"/>
      <c r="U14" s="729" t="s">
        <v>407</v>
      </c>
      <c r="V14" s="728" t="s">
        <v>406</v>
      </c>
    </row>
    <row r="15" spans="2:22">
      <c r="B15" s="1449"/>
      <c r="C15" s="1444" t="s">
        <v>443</v>
      </c>
      <c r="D15" s="1445"/>
      <c r="E15" s="1445"/>
      <c r="F15" s="1446">
        <f>$D4*1.5</f>
        <v>0</v>
      </c>
      <c r="G15" s="1446"/>
      <c r="H15" s="1446"/>
      <c r="I15" s="1446"/>
      <c r="J15" s="1446"/>
      <c r="K15" s="1447"/>
      <c r="M15" s="1448" t="s">
        <v>454</v>
      </c>
      <c r="N15" s="1415" t="s">
        <v>453</v>
      </c>
      <c r="O15" s="1416"/>
      <c r="P15" s="727">
        <v>60</v>
      </c>
      <c r="Q15" s="726">
        <v>85</v>
      </c>
      <c r="R15" s="1417" t="s">
        <v>437</v>
      </c>
      <c r="S15" s="1451" t="s">
        <v>436</v>
      </c>
      <c r="T15" s="1452"/>
      <c r="U15" s="725">
        <v>300</v>
      </c>
      <c r="V15" s="724">
        <v>190</v>
      </c>
    </row>
    <row r="16" spans="2:22">
      <c r="B16" s="1449"/>
      <c r="C16" s="1319" t="s">
        <v>441</v>
      </c>
      <c r="D16" s="1314"/>
      <c r="E16" s="1314"/>
      <c r="F16" s="719">
        <f t="shared" ref="F16:K16" si="6">(220+F$4)*1.8</f>
        <v>396</v>
      </c>
      <c r="G16" s="720">
        <f t="shared" si="6"/>
        <v>396</v>
      </c>
      <c r="H16" s="719">
        <f t="shared" si="6"/>
        <v>396</v>
      </c>
      <c r="I16" s="720">
        <f t="shared" si="6"/>
        <v>396</v>
      </c>
      <c r="J16" s="719">
        <f t="shared" si="6"/>
        <v>396</v>
      </c>
      <c r="K16" s="718">
        <f t="shared" si="6"/>
        <v>396</v>
      </c>
      <c r="M16" s="1449"/>
      <c r="N16" s="1428" t="s">
        <v>452</v>
      </c>
      <c r="O16" s="1429"/>
      <c r="P16" s="703">
        <v>150</v>
      </c>
      <c r="Q16" s="702">
        <v>90</v>
      </c>
      <c r="R16" s="1418"/>
      <c r="S16" s="1432" t="s">
        <v>434</v>
      </c>
      <c r="T16" s="691" t="s">
        <v>451</v>
      </c>
      <c r="U16" s="1434">
        <v>50</v>
      </c>
      <c r="V16" s="721">
        <v>155</v>
      </c>
    </row>
    <row r="17" spans="2:22">
      <c r="B17" s="1449"/>
      <c r="C17" s="1444" t="s">
        <v>440</v>
      </c>
      <c r="D17" s="1445"/>
      <c r="E17" s="1445"/>
      <c r="F17" s="717">
        <f t="shared" ref="F17:K17" si="7">(300+F$4)*2</f>
        <v>600</v>
      </c>
      <c r="G17" s="717">
        <f t="shared" si="7"/>
        <v>600</v>
      </c>
      <c r="H17" s="717">
        <f t="shared" si="7"/>
        <v>600</v>
      </c>
      <c r="I17" s="717">
        <f t="shared" si="7"/>
        <v>600</v>
      </c>
      <c r="J17" s="717">
        <f t="shared" si="7"/>
        <v>600</v>
      </c>
      <c r="K17" s="716">
        <f t="shared" si="7"/>
        <v>600</v>
      </c>
      <c r="M17" s="1449"/>
      <c r="N17" s="1375" t="s">
        <v>450</v>
      </c>
      <c r="O17" s="1313"/>
      <c r="P17" s="705">
        <v>70</v>
      </c>
      <c r="Q17" s="704">
        <v>95</v>
      </c>
      <c r="R17" s="1418"/>
      <c r="S17" s="1508"/>
      <c r="T17" s="691" t="s">
        <v>449</v>
      </c>
      <c r="U17" s="1435"/>
      <c r="V17" s="721">
        <v>55</v>
      </c>
    </row>
    <row r="18" spans="2:22">
      <c r="B18" s="1449"/>
      <c r="C18" s="1319" t="s">
        <v>439</v>
      </c>
      <c r="D18" s="1314"/>
      <c r="E18" s="1314"/>
      <c r="F18" s="719">
        <f t="shared" ref="F18:K18" si="8">F$4*0.2</f>
        <v>0</v>
      </c>
      <c r="G18" s="720">
        <f t="shared" si="8"/>
        <v>0</v>
      </c>
      <c r="H18" s="719">
        <f t="shared" si="8"/>
        <v>0</v>
      </c>
      <c r="I18" s="720">
        <f t="shared" si="8"/>
        <v>0</v>
      </c>
      <c r="J18" s="719">
        <f t="shared" si="8"/>
        <v>0</v>
      </c>
      <c r="K18" s="718">
        <f t="shared" si="8"/>
        <v>0</v>
      </c>
      <c r="M18" s="1449"/>
      <c r="N18" s="1428" t="s">
        <v>448</v>
      </c>
      <c r="O18" s="1429"/>
      <c r="P18" s="703">
        <v>160</v>
      </c>
      <c r="Q18" s="702">
        <v>110</v>
      </c>
      <c r="R18" s="1418"/>
      <c r="S18" s="1375" t="s">
        <v>428</v>
      </c>
      <c r="T18" s="1313"/>
      <c r="U18" s="668">
        <v>0</v>
      </c>
      <c r="V18" s="657">
        <v>165</v>
      </c>
    </row>
    <row r="19" spans="2:22">
      <c r="B19" s="1449"/>
      <c r="C19" s="1444" t="s">
        <v>438</v>
      </c>
      <c r="D19" s="1445"/>
      <c r="E19" s="1445"/>
      <c r="F19" s="717">
        <f t="shared" ref="F19:K19" si="9">F$4*0.25</f>
        <v>0</v>
      </c>
      <c r="G19" s="717">
        <f t="shared" si="9"/>
        <v>0</v>
      </c>
      <c r="H19" s="717">
        <f t="shared" si="9"/>
        <v>0</v>
      </c>
      <c r="I19" s="717">
        <f t="shared" si="9"/>
        <v>0</v>
      </c>
      <c r="J19" s="717">
        <f t="shared" si="9"/>
        <v>0</v>
      </c>
      <c r="K19" s="716">
        <f t="shared" si="9"/>
        <v>0</v>
      </c>
      <c r="M19" s="1449"/>
      <c r="N19" s="1375" t="s">
        <v>447</v>
      </c>
      <c r="O19" s="1313"/>
      <c r="P19" s="705">
        <v>60</v>
      </c>
      <c r="Q19" s="704">
        <v>70</v>
      </c>
      <c r="R19" s="1418"/>
      <c r="S19" s="1381" t="s">
        <v>426</v>
      </c>
      <c r="T19" s="691" t="s">
        <v>420</v>
      </c>
      <c r="U19" s="1434">
        <v>0</v>
      </c>
      <c r="V19" s="721">
        <v>195</v>
      </c>
    </row>
    <row r="20" spans="2:22">
      <c r="B20" s="1449"/>
      <c r="C20" s="1319" t="s">
        <v>435</v>
      </c>
      <c r="D20" s="1314"/>
      <c r="E20" s="1314"/>
      <c r="F20" s="719">
        <f t="shared" ref="F20:K20" si="10">(250+F$4)*1.9</f>
        <v>475</v>
      </c>
      <c r="G20" s="720">
        <f t="shared" si="10"/>
        <v>475</v>
      </c>
      <c r="H20" s="719">
        <f t="shared" si="10"/>
        <v>475</v>
      </c>
      <c r="I20" s="720">
        <f t="shared" si="10"/>
        <v>475</v>
      </c>
      <c r="J20" s="719">
        <f t="shared" si="10"/>
        <v>475</v>
      </c>
      <c r="K20" s="718">
        <f t="shared" si="10"/>
        <v>475</v>
      </c>
      <c r="M20" s="1449"/>
      <c r="N20" s="1428" t="s">
        <v>446</v>
      </c>
      <c r="O20" s="1429"/>
      <c r="P20" s="703">
        <v>70</v>
      </c>
      <c r="Q20" s="702">
        <v>85</v>
      </c>
      <c r="R20" s="1418"/>
      <c r="S20" s="1508"/>
      <c r="T20" s="691" t="s">
        <v>419</v>
      </c>
      <c r="U20" s="1435"/>
      <c r="V20" s="721">
        <v>45</v>
      </c>
    </row>
    <row r="21" spans="2:22" ht="13.5" customHeight="1">
      <c r="B21" s="1449"/>
      <c r="C21" s="1438" t="s">
        <v>432</v>
      </c>
      <c r="D21" s="1439"/>
      <c r="E21" s="706" t="s">
        <v>431</v>
      </c>
      <c r="F21" s="723">
        <f t="shared" ref="F21:K21" si="11">(100+F$4)*0.225</f>
        <v>22.5</v>
      </c>
      <c r="G21" s="723">
        <f t="shared" si="11"/>
        <v>22.5</v>
      </c>
      <c r="H21" s="723">
        <f t="shared" si="11"/>
        <v>22.5</v>
      </c>
      <c r="I21" s="723">
        <f t="shared" si="11"/>
        <v>22.5</v>
      </c>
      <c r="J21" s="723">
        <f t="shared" si="11"/>
        <v>22.5</v>
      </c>
      <c r="K21" s="722">
        <f t="shared" si="11"/>
        <v>22.5</v>
      </c>
      <c r="M21" s="1449"/>
      <c r="N21" s="1375" t="s">
        <v>445</v>
      </c>
      <c r="O21" s="1313"/>
      <c r="P21" s="1440" t="s">
        <v>444</v>
      </c>
      <c r="Q21" s="1441"/>
      <c r="R21" s="1418"/>
      <c r="S21" s="1320" t="s">
        <v>423</v>
      </c>
      <c r="T21" s="624" t="s">
        <v>420</v>
      </c>
      <c r="U21" s="1356">
        <v>0</v>
      </c>
      <c r="V21" s="657">
        <v>235</v>
      </c>
    </row>
    <row r="22" spans="2:22">
      <c r="B22" s="1449"/>
      <c r="C22" s="1438"/>
      <c r="D22" s="1439"/>
      <c r="E22" s="706" t="s">
        <v>429</v>
      </c>
      <c r="F22" s="723">
        <f t="shared" ref="F22:K22" si="12">(100+F$4)*0.15</f>
        <v>15</v>
      </c>
      <c r="G22" s="723">
        <f t="shared" si="12"/>
        <v>15</v>
      </c>
      <c r="H22" s="723">
        <f t="shared" si="12"/>
        <v>15</v>
      </c>
      <c r="I22" s="723">
        <f t="shared" si="12"/>
        <v>15</v>
      </c>
      <c r="J22" s="723">
        <f t="shared" si="12"/>
        <v>15</v>
      </c>
      <c r="K22" s="722">
        <f t="shared" si="12"/>
        <v>15</v>
      </c>
      <c r="M22" s="1449"/>
      <c r="N22" s="1428" t="s">
        <v>443</v>
      </c>
      <c r="O22" s="1429"/>
      <c r="P22" s="1430" t="s">
        <v>442</v>
      </c>
      <c r="Q22" s="1431"/>
      <c r="R22" s="1418"/>
      <c r="S22" s="1348"/>
      <c r="T22" s="624" t="s">
        <v>419</v>
      </c>
      <c r="U22" s="1358"/>
      <c r="V22" s="657">
        <v>60</v>
      </c>
    </row>
    <row r="23" spans="2:22" ht="13.5" customHeight="1">
      <c r="B23" s="1449"/>
      <c r="C23" s="1319" t="s">
        <v>427</v>
      </c>
      <c r="D23" s="1314"/>
      <c r="E23" s="1314"/>
      <c r="F23" s="719">
        <f t="shared" ref="F23:K23" si="13">F$4*0.69</f>
        <v>0</v>
      </c>
      <c r="G23" s="720">
        <f t="shared" si="13"/>
        <v>0</v>
      </c>
      <c r="H23" s="719">
        <f t="shared" si="13"/>
        <v>0</v>
      </c>
      <c r="I23" s="720">
        <f t="shared" si="13"/>
        <v>0</v>
      </c>
      <c r="J23" s="719">
        <f t="shared" si="13"/>
        <v>0</v>
      </c>
      <c r="K23" s="718">
        <f t="shared" si="13"/>
        <v>0</v>
      </c>
      <c r="M23" s="1449"/>
      <c r="N23" s="1375" t="s">
        <v>441</v>
      </c>
      <c r="O23" s="1313"/>
      <c r="P23" s="705">
        <v>220</v>
      </c>
      <c r="Q23" s="704">
        <v>180</v>
      </c>
      <c r="R23" s="1418"/>
      <c r="S23" s="1432" t="s">
        <v>421</v>
      </c>
      <c r="T23" s="691" t="s">
        <v>420</v>
      </c>
      <c r="U23" s="1434">
        <v>0</v>
      </c>
      <c r="V23" s="721">
        <v>350</v>
      </c>
    </row>
    <row r="24" spans="2:22">
      <c r="B24" s="1449"/>
      <c r="C24" s="1436" t="s">
        <v>425</v>
      </c>
      <c r="D24" s="1437"/>
      <c r="E24" s="1437"/>
      <c r="F24" s="717">
        <f t="shared" ref="F24:K24" si="14">F$4*1.3</f>
        <v>0</v>
      </c>
      <c r="G24" s="717">
        <f t="shared" si="14"/>
        <v>0</v>
      </c>
      <c r="H24" s="717">
        <f t="shared" si="14"/>
        <v>0</v>
      </c>
      <c r="I24" s="717">
        <f t="shared" si="14"/>
        <v>0</v>
      </c>
      <c r="J24" s="717">
        <f t="shared" si="14"/>
        <v>0</v>
      </c>
      <c r="K24" s="716">
        <f t="shared" si="14"/>
        <v>0</v>
      </c>
      <c r="M24" s="1449"/>
      <c r="N24" s="1428" t="s">
        <v>440</v>
      </c>
      <c r="O24" s="1429"/>
      <c r="P24" s="703">
        <v>300</v>
      </c>
      <c r="Q24" s="702">
        <v>200</v>
      </c>
      <c r="R24" s="1418"/>
      <c r="S24" s="1433"/>
      <c r="T24" s="691" t="s">
        <v>419</v>
      </c>
      <c r="U24" s="1435"/>
      <c r="V24" s="721">
        <v>100</v>
      </c>
    </row>
    <row r="25" spans="2:22">
      <c r="B25" s="1449"/>
      <c r="C25" s="1319" t="s">
        <v>424</v>
      </c>
      <c r="D25" s="1314"/>
      <c r="E25" s="1314"/>
      <c r="F25" s="719">
        <f t="shared" ref="F25:K25" si="15">F$4</f>
        <v>0</v>
      </c>
      <c r="G25" s="720">
        <f t="shared" si="15"/>
        <v>0</v>
      </c>
      <c r="H25" s="719">
        <f t="shared" si="15"/>
        <v>0</v>
      </c>
      <c r="I25" s="720">
        <f t="shared" si="15"/>
        <v>0</v>
      </c>
      <c r="J25" s="719">
        <f t="shared" si="15"/>
        <v>0</v>
      </c>
      <c r="K25" s="718">
        <f t="shared" si="15"/>
        <v>0</v>
      </c>
      <c r="M25" s="1449"/>
      <c r="N25" s="1375" t="s">
        <v>439</v>
      </c>
      <c r="O25" s="1313"/>
      <c r="P25" s="705">
        <v>0</v>
      </c>
      <c r="Q25" s="704">
        <v>20</v>
      </c>
      <c r="R25" s="1418"/>
      <c r="S25" s="1375" t="s">
        <v>418</v>
      </c>
      <c r="T25" s="1313"/>
      <c r="U25" s="668">
        <v>600</v>
      </c>
      <c r="V25" s="657">
        <v>95</v>
      </c>
    </row>
    <row r="26" spans="2:22" ht="13.5" customHeight="1">
      <c r="B26" s="1450"/>
      <c r="C26" s="1436" t="s">
        <v>422</v>
      </c>
      <c r="D26" s="1437"/>
      <c r="E26" s="1437"/>
      <c r="F26" s="717">
        <f t="shared" ref="F26:K26" si="16">F$4*0.55</f>
        <v>0</v>
      </c>
      <c r="G26" s="717">
        <f t="shared" si="16"/>
        <v>0</v>
      </c>
      <c r="H26" s="717">
        <f t="shared" si="16"/>
        <v>0</v>
      </c>
      <c r="I26" s="717">
        <f t="shared" si="16"/>
        <v>0</v>
      </c>
      <c r="J26" s="717">
        <f t="shared" si="16"/>
        <v>0</v>
      </c>
      <c r="K26" s="716">
        <f t="shared" si="16"/>
        <v>0</v>
      </c>
      <c r="M26" s="1449"/>
      <c r="N26" s="1428" t="s">
        <v>438</v>
      </c>
      <c r="O26" s="1429"/>
      <c r="P26" s="703">
        <v>0</v>
      </c>
      <c r="Q26" s="702">
        <v>25</v>
      </c>
      <c r="R26" s="1418"/>
      <c r="S26" s="1499" t="s">
        <v>416</v>
      </c>
      <c r="T26" s="1500"/>
      <c r="U26" s="715">
        <v>0</v>
      </c>
      <c r="V26" s="714">
        <v>155</v>
      </c>
    </row>
    <row r="27" spans="2:22" ht="13.5" customHeight="1">
      <c r="B27" s="1417" t="s">
        <v>437</v>
      </c>
      <c r="C27" s="1341" t="s">
        <v>436</v>
      </c>
      <c r="D27" s="1342"/>
      <c r="E27" s="1342"/>
      <c r="F27" s="649">
        <f t="shared" ref="F27:K27" si="17">(300+F$6)*1.9</f>
        <v>570</v>
      </c>
      <c r="G27" s="650">
        <f t="shared" si="17"/>
        <v>570</v>
      </c>
      <c r="H27" s="649">
        <f t="shared" si="17"/>
        <v>570</v>
      </c>
      <c r="I27" s="650">
        <f t="shared" si="17"/>
        <v>570</v>
      </c>
      <c r="J27" s="649">
        <f t="shared" si="17"/>
        <v>570</v>
      </c>
      <c r="K27" s="648">
        <f t="shared" si="17"/>
        <v>570</v>
      </c>
      <c r="M27" s="1449"/>
      <c r="N27" s="1375" t="s">
        <v>435</v>
      </c>
      <c r="O27" s="1313"/>
      <c r="P27" s="705">
        <v>250</v>
      </c>
      <c r="Q27" s="704">
        <v>190</v>
      </c>
      <c r="R27" s="1419"/>
      <c r="S27" s="1420" t="s">
        <v>414</v>
      </c>
      <c r="T27" s="1421"/>
      <c r="U27" s="713">
        <v>0</v>
      </c>
      <c r="V27" s="712">
        <v>125</v>
      </c>
    </row>
    <row r="28" spans="2:22" ht="13.5" customHeight="1">
      <c r="B28" s="1418"/>
      <c r="C28" s="1413" t="s">
        <v>434</v>
      </c>
      <c r="D28" s="1414"/>
      <c r="E28" s="691" t="s">
        <v>433</v>
      </c>
      <c r="F28" s="694">
        <f t="shared" ref="F28:K28" si="18">(50+F$6)*1.55</f>
        <v>77.5</v>
      </c>
      <c r="G28" s="694">
        <f t="shared" si="18"/>
        <v>77.5</v>
      </c>
      <c r="H28" s="694">
        <f t="shared" si="18"/>
        <v>77.5</v>
      </c>
      <c r="I28" s="694">
        <f t="shared" si="18"/>
        <v>77.5</v>
      </c>
      <c r="J28" s="694">
        <f t="shared" si="18"/>
        <v>77.5</v>
      </c>
      <c r="K28" s="693">
        <f t="shared" si="18"/>
        <v>77.5</v>
      </c>
      <c r="M28" s="1449"/>
      <c r="N28" s="1422" t="s">
        <v>432</v>
      </c>
      <c r="O28" s="706" t="s">
        <v>431</v>
      </c>
      <c r="P28" s="1424">
        <v>100</v>
      </c>
      <c r="Q28" s="702">
        <v>22.5</v>
      </c>
      <c r="R28" s="711"/>
      <c r="S28" s="710"/>
      <c r="T28" s="709"/>
      <c r="U28" s="708" t="s">
        <v>407</v>
      </c>
      <c r="V28" s="707" t="s">
        <v>406</v>
      </c>
    </row>
    <row r="29" spans="2:22">
      <c r="B29" s="1418"/>
      <c r="C29" s="1413"/>
      <c r="D29" s="1414"/>
      <c r="E29" s="691" t="s">
        <v>430</v>
      </c>
      <c r="F29" s="694">
        <f t="shared" ref="F29:K29" si="19">(50+F$6)*0.55</f>
        <v>27.500000000000004</v>
      </c>
      <c r="G29" s="694">
        <f t="shared" si="19"/>
        <v>27.500000000000004</v>
      </c>
      <c r="H29" s="694">
        <f t="shared" si="19"/>
        <v>27.500000000000004</v>
      </c>
      <c r="I29" s="694">
        <f t="shared" si="19"/>
        <v>27.500000000000004</v>
      </c>
      <c r="J29" s="694">
        <f t="shared" si="19"/>
        <v>27.500000000000004</v>
      </c>
      <c r="K29" s="693">
        <f t="shared" si="19"/>
        <v>27.500000000000004</v>
      </c>
      <c r="M29" s="1449"/>
      <c r="N29" s="1423"/>
      <c r="O29" s="706" t="s">
        <v>429</v>
      </c>
      <c r="P29" s="1425"/>
      <c r="Q29" s="702">
        <v>15</v>
      </c>
      <c r="R29" s="1345" t="s">
        <v>413</v>
      </c>
      <c r="S29" s="1404" t="s">
        <v>412</v>
      </c>
      <c r="T29" s="674" t="s">
        <v>383</v>
      </c>
      <c r="U29" s="1405">
        <v>0</v>
      </c>
      <c r="V29" s="673">
        <v>125</v>
      </c>
    </row>
    <row r="30" spans="2:22">
      <c r="B30" s="1418"/>
      <c r="C30" s="1319" t="s">
        <v>428</v>
      </c>
      <c r="D30" s="1314"/>
      <c r="E30" s="1314"/>
      <c r="F30" s="632">
        <f t="shared" ref="F30:K30" si="20">F$6*1.65</f>
        <v>0</v>
      </c>
      <c r="G30" s="633">
        <f t="shared" si="20"/>
        <v>0</v>
      </c>
      <c r="H30" s="632">
        <f t="shared" si="20"/>
        <v>0</v>
      </c>
      <c r="I30" s="633">
        <f t="shared" si="20"/>
        <v>0</v>
      </c>
      <c r="J30" s="632">
        <f t="shared" si="20"/>
        <v>0</v>
      </c>
      <c r="K30" s="631">
        <f t="shared" si="20"/>
        <v>0</v>
      </c>
      <c r="M30" s="1449"/>
      <c r="N30" s="1375" t="s">
        <v>427</v>
      </c>
      <c r="O30" s="1313"/>
      <c r="P30" s="705">
        <v>0</v>
      </c>
      <c r="Q30" s="704">
        <v>69</v>
      </c>
      <c r="R30" s="1346"/>
      <c r="S30" s="1348"/>
      <c r="T30" s="624" t="s">
        <v>381</v>
      </c>
      <c r="U30" s="1358"/>
      <c r="V30" s="657">
        <v>50</v>
      </c>
    </row>
    <row r="31" spans="2:22">
      <c r="B31" s="1418"/>
      <c r="C31" s="1426" t="s">
        <v>426</v>
      </c>
      <c r="D31" s="1427"/>
      <c r="E31" s="691" t="s">
        <v>420</v>
      </c>
      <c r="F31" s="694">
        <f t="shared" ref="F31:K31" si="21">F$6*1.95</f>
        <v>0</v>
      </c>
      <c r="G31" s="694">
        <f t="shared" si="21"/>
        <v>0</v>
      </c>
      <c r="H31" s="694">
        <f t="shared" si="21"/>
        <v>0</v>
      </c>
      <c r="I31" s="694">
        <f t="shared" si="21"/>
        <v>0</v>
      </c>
      <c r="J31" s="694">
        <f t="shared" si="21"/>
        <v>0</v>
      </c>
      <c r="K31" s="693">
        <f t="shared" si="21"/>
        <v>0</v>
      </c>
      <c r="M31" s="1449"/>
      <c r="N31" s="1428" t="s">
        <v>425</v>
      </c>
      <c r="O31" s="1429"/>
      <c r="P31" s="703">
        <v>0</v>
      </c>
      <c r="Q31" s="702">
        <v>130</v>
      </c>
      <c r="R31" s="1346"/>
      <c r="S31" s="1395" t="s">
        <v>409</v>
      </c>
      <c r="T31" s="665" t="s">
        <v>383</v>
      </c>
      <c r="U31" s="1390">
        <v>0</v>
      </c>
      <c r="V31" s="659">
        <v>175</v>
      </c>
    </row>
    <row r="32" spans="2:22" ht="13.5" customHeight="1">
      <c r="B32" s="1418"/>
      <c r="C32" s="1426"/>
      <c r="D32" s="1427"/>
      <c r="E32" s="691" t="s">
        <v>419</v>
      </c>
      <c r="F32" s="694">
        <f t="shared" ref="F32:K32" si="22">F$6*0.45</f>
        <v>0</v>
      </c>
      <c r="G32" s="694">
        <f t="shared" si="22"/>
        <v>0</v>
      </c>
      <c r="H32" s="694">
        <f t="shared" si="22"/>
        <v>0</v>
      </c>
      <c r="I32" s="694">
        <f t="shared" si="22"/>
        <v>0</v>
      </c>
      <c r="J32" s="694">
        <f t="shared" si="22"/>
        <v>0</v>
      </c>
      <c r="K32" s="693">
        <f t="shared" si="22"/>
        <v>0</v>
      </c>
      <c r="M32" s="1449"/>
      <c r="N32" s="1375" t="s">
        <v>424</v>
      </c>
      <c r="O32" s="1313"/>
      <c r="P32" s="701">
        <v>0</v>
      </c>
      <c r="Q32" s="700">
        <v>100</v>
      </c>
      <c r="R32" s="1346"/>
      <c r="S32" s="1396"/>
      <c r="T32" s="665" t="s">
        <v>381</v>
      </c>
      <c r="U32" s="1392"/>
      <c r="V32" s="659">
        <v>50</v>
      </c>
    </row>
    <row r="33" spans="2:22">
      <c r="B33" s="1418"/>
      <c r="C33" s="1319" t="s">
        <v>423</v>
      </c>
      <c r="D33" s="1314"/>
      <c r="E33" s="624" t="s">
        <v>420</v>
      </c>
      <c r="F33" s="632">
        <f t="shared" ref="F33:K33" si="23">F$6*2.35</f>
        <v>0</v>
      </c>
      <c r="G33" s="633">
        <f t="shared" si="23"/>
        <v>0</v>
      </c>
      <c r="H33" s="632">
        <f t="shared" si="23"/>
        <v>0</v>
      </c>
      <c r="I33" s="633">
        <f t="shared" si="23"/>
        <v>0</v>
      </c>
      <c r="J33" s="632">
        <f t="shared" si="23"/>
        <v>0</v>
      </c>
      <c r="K33" s="631">
        <f t="shared" si="23"/>
        <v>0</v>
      </c>
      <c r="M33" s="1450"/>
      <c r="N33" s="1453" t="s">
        <v>422</v>
      </c>
      <c r="O33" s="1454"/>
      <c r="P33" s="699">
        <v>0</v>
      </c>
      <c r="Q33" s="698">
        <v>55</v>
      </c>
      <c r="R33" s="1346"/>
      <c r="S33" s="1320" t="s">
        <v>405</v>
      </c>
      <c r="T33" s="624" t="s">
        <v>383</v>
      </c>
      <c r="U33" s="1356">
        <v>0</v>
      </c>
      <c r="V33" s="657">
        <v>225</v>
      </c>
    </row>
    <row r="34" spans="2:22" ht="13.5" customHeight="1">
      <c r="B34" s="1418"/>
      <c r="C34" s="1319"/>
      <c r="D34" s="1314"/>
      <c r="E34" s="624" t="s">
        <v>419</v>
      </c>
      <c r="F34" s="632">
        <f t="shared" ref="F34:K34" si="24">F$6*0.6</f>
        <v>0</v>
      </c>
      <c r="G34" s="633">
        <f t="shared" si="24"/>
        <v>0</v>
      </c>
      <c r="H34" s="632">
        <f t="shared" si="24"/>
        <v>0</v>
      </c>
      <c r="I34" s="633">
        <f t="shared" si="24"/>
        <v>0</v>
      </c>
      <c r="J34" s="632">
        <f t="shared" si="24"/>
        <v>0</v>
      </c>
      <c r="K34" s="631">
        <f t="shared" si="24"/>
        <v>0</v>
      </c>
      <c r="M34" s="696"/>
      <c r="N34" s="697"/>
      <c r="O34" s="677"/>
      <c r="P34" s="696" t="s">
        <v>407</v>
      </c>
      <c r="Q34" s="695" t="s">
        <v>406</v>
      </c>
      <c r="R34" s="1346"/>
      <c r="S34" s="1348"/>
      <c r="T34" s="624" t="s">
        <v>381</v>
      </c>
      <c r="U34" s="1358"/>
      <c r="V34" s="657">
        <v>50</v>
      </c>
    </row>
    <row r="35" spans="2:22" ht="13.5" customHeight="1">
      <c r="B35" s="1418"/>
      <c r="C35" s="1413" t="s">
        <v>421</v>
      </c>
      <c r="D35" s="1414"/>
      <c r="E35" s="691" t="s">
        <v>420</v>
      </c>
      <c r="F35" s="694">
        <f t="shared" ref="F35:K35" si="25">F$6*3.5</f>
        <v>0</v>
      </c>
      <c r="G35" s="694">
        <f t="shared" si="25"/>
        <v>0</v>
      </c>
      <c r="H35" s="694">
        <f t="shared" si="25"/>
        <v>0</v>
      </c>
      <c r="I35" s="694">
        <f t="shared" si="25"/>
        <v>0</v>
      </c>
      <c r="J35" s="694">
        <f t="shared" si="25"/>
        <v>0</v>
      </c>
      <c r="K35" s="693">
        <f t="shared" si="25"/>
        <v>0</v>
      </c>
      <c r="M35" s="1308" t="s">
        <v>369</v>
      </c>
      <c r="N35" s="1415" t="s">
        <v>368</v>
      </c>
      <c r="O35" s="1416"/>
      <c r="P35" s="692">
        <v>0</v>
      </c>
      <c r="Q35" s="673">
        <v>140</v>
      </c>
      <c r="R35" s="1346"/>
      <c r="S35" s="1401" t="s">
        <v>404</v>
      </c>
      <c r="T35" s="665" t="s">
        <v>383</v>
      </c>
      <c r="U35" s="1390">
        <v>200</v>
      </c>
      <c r="V35" s="659">
        <v>221</v>
      </c>
    </row>
    <row r="36" spans="2:22">
      <c r="B36" s="1418"/>
      <c r="C36" s="1413"/>
      <c r="D36" s="1414"/>
      <c r="E36" s="691" t="s">
        <v>419</v>
      </c>
      <c r="F36" s="690">
        <f t="shared" ref="F36:K36" si="26">F$6</f>
        <v>0</v>
      </c>
      <c r="G36" s="690">
        <f t="shared" si="26"/>
        <v>0</v>
      </c>
      <c r="H36" s="690">
        <f t="shared" si="26"/>
        <v>0</v>
      </c>
      <c r="I36" s="690">
        <f t="shared" si="26"/>
        <v>0</v>
      </c>
      <c r="J36" s="690">
        <f t="shared" si="26"/>
        <v>0</v>
      </c>
      <c r="K36" s="689">
        <f t="shared" si="26"/>
        <v>0</v>
      </c>
      <c r="M36" s="1309"/>
      <c r="N36" s="1376" t="s">
        <v>367</v>
      </c>
      <c r="O36" s="1377"/>
      <c r="P36" s="667">
        <v>0</v>
      </c>
      <c r="Q36" s="666">
        <v>35</v>
      </c>
      <c r="R36" s="1346"/>
      <c r="S36" s="1402"/>
      <c r="T36" s="665" t="s">
        <v>381</v>
      </c>
      <c r="U36" s="1391"/>
      <c r="V36" s="659">
        <v>50</v>
      </c>
    </row>
    <row r="37" spans="2:22">
      <c r="B37" s="1418"/>
      <c r="C37" s="1319" t="s">
        <v>418</v>
      </c>
      <c r="D37" s="1314"/>
      <c r="E37" s="1314"/>
      <c r="F37" s="632">
        <f t="shared" ref="F37:K37" si="27">(600+F$6)*0.95</f>
        <v>570</v>
      </c>
      <c r="G37" s="633">
        <f t="shared" si="27"/>
        <v>570</v>
      </c>
      <c r="H37" s="632">
        <f t="shared" si="27"/>
        <v>570</v>
      </c>
      <c r="I37" s="633">
        <f t="shared" si="27"/>
        <v>570</v>
      </c>
      <c r="J37" s="632">
        <f t="shared" si="27"/>
        <v>570</v>
      </c>
      <c r="K37" s="631">
        <f t="shared" si="27"/>
        <v>570</v>
      </c>
      <c r="M37" s="1309"/>
      <c r="N37" s="1375" t="s">
        <v>366</v>
      </c>
      <c r="O37" s="1313"/>
      <c r="P37" s="1379" t="s">
        <v>417</v>
      </c>
      <c r="Q37" s="1380"/>
      <c r="R37" s="1346"/>
      <c r="S37" s="1403"/>
      <c r="T37" s="665" t="s">
        <v>379</v>
      </c>
      <c r="U37" s="1392"/>
      <c r="V37" s="659">
        <v>10</v>
      </c>
    </row>
    <row r="38" spans="2:22">
      <c r="B38" s="1418"/>
      <c r="C38" s="1381" t="s">
        <v>416</v>
      </c>
      <c r="D38" s="1382"/>
      <c r="E38" s="1382"/>
      <c r="F38" s="688">
        <f t="shared" ref="F38:K38" si="28">F$6*1.55</f>
        <v>0</v>
      </c>
      <c r="G38" s="688">
        <f t="shared" si="28"/>
        <v>0</v>
      </c>
      <c r="H38" s="688">
        <f t="shared" si="28"/>
        <v>0</v>
      </c>
      <c r="I38" s="688">
        <f t="shared" si="28"/>
        <v>0</v>
      </c>
      <c r="J38" s="688">
        <f t="shared" si="28"/>
        <v>0</v>
      </c>
      <c r="K38" s="687">
        <f t="shared" si="28"/>
        <v>0</v>
      </c>
      <c r="M38" s="1309"/>
      <c r="N38" s="686" t="s">
        <v>365</v>
      </c>
      <c r="O38" s="1383" t="s">
        <v>415</v>
      </c>
      <c r="P38" s="1384"/>
      <c r="Q38" s="1385"/>
      <c r="R38" s="1346"/>
      <c r="S38" s="1320" t="s">
        <v>403</v>
      </c>
      <c r="T38" s="624" t="s">
        <v>355</v>
      </c>
      <c r="U38" s="1356">
        <v>0</v>
      </c>
      <c r="V38" s="657">
        <v>190</v>
      </c>
    </row>
    <row r="39" spans="2:22">
      <c r="B39" s="1419"/>
      <c r="C39" s="1386" t="s">
        <v>414</v>
      </c>
      <c r="D39" s="1387"/>
      <c r="E39" s="1387"/>
      <c r="F39" s="684">
        <f t="shared" ref="F39:K39" si="29">F$6*1.25</f>
        <v>0</v>
      </c>
      <c r="G39" s="685">
        <f t="shared" si="29"/>
        <v>0</v>
      </c>
      <c r="H39" s="684">
        <f t="shared" si="29"/>
        <v>0</v>
      </c>
      <c r="I39" s="685">
        <f t="shared" si="29"/>
        <v>0</v>
      </c>
      <c r="J39" s="684">
        <f t="shared" si="29"/>
        <v>0</v>
      </c>
      <c r="K39" s="683">
        <f t="shared" si="29"/>
        <v>0</v>
      </c>
      <c r="M39" s="1309"/>
      <c r="N39" s="1388" t="s">
        <v>363</v>
      </c>
      <c r="O39" s="647" t="s">
        <v>362</v>
      </c>
      <c r="P39" s="668">
        <v>0</v>
      </c>
      <c r="Q39" s="657">
        <v>190</v>
      </c>
      <c r="R39" s="1346"/>
      <c r="S39" s="1348"/>
      <c r="T39" s="624" t="s">
        <v>354</v>
      </c>
      <c r="U39" s="1358"/>
      <c r="V39" s="657">
        <v>50</v>
      </c>
    </row>
    <row r="40" spans="2:22">
      <c r="B40" s="1345" t="s">
        <v>413</v>
      </c>
      <c r="C40" s="1348" t="s">
        <v>412</v>
      </c>
      <c r="D40" s="1312"/>
      <c r="E40" s="642" t="s">
        <v>383</v>
      </c>
      <c r="F40" s="640">
        <f t="shared" ref="F40:K40" si="30">F$5*1.25</f>
        <v>0</v>
      </c>
      <c r="G40" s="641">
        <f t="shared" si="30"/>
        <v>0</v>
      </c>
      <c r="H40" s="640">
        <f t="shared" si="30"/>
        <v>0</v>
      </c>
      <c r="I40" s="641">
        <f t="shared" si="30"/>
        <v>0</v>
      </c>
      <c r="J40" s="640">
        <f t="shared" si="30"/>
        <v>0</v>
      </c>
      <c r="K40" s="639">
        <f t="shared" si="30"/>
        <v>0</v>
      </c>
      <c r="M40" s="1309"/>
      <c r="N40" s="1389"/>
      <c r="O40" s="682" t="s">
        <v>361</v>
      </c>
      <c r="P40" s="1393" t="s">
        <v>411</v>
      </c>
      <c r="Q40" s="1394"/>
      <c r="R40" s="1346"/>
      <c r="S40" s="1395" t="s">
        <v>401</v>
      </c>
      <c r="T40" s="665" t="s">
        <v>355</v>
      </c>
      <c r="U40" s="1390">
        <v>0</v>
      </c>
      <c r="V40" s="659">
        <v>240</v>
      </c>
    </row>
    <row r="41" spans="2:22" ht="13.5" customHeight="1">
      <c r="B41" s="1346"/>
      <c r="C41" s="1319"/>
      <c r="D41" s="1314"/>
      <c r="E41" s="624" t="s">
        <v>381</v>
      </c>
      <c r="F41" s="632">
        <f t="shared" ref="F41:K41" si="31">F$5*0.5</f>
        <v>0</v>
      </c>
      <c r="G41" s="633">
        <f t="shared" si="31"/>
        <v>0</v>
      </c>
      <c r="H41" s="632">
        <f t="shared" si="31"/>
        <v>0</v>
      </c>
      <c r="I41" s="633">
        <f t="shared" si="31"/>
        <v>0</v>
      </c>
      <c r="J41" s="632">
        <f t="shared" si="31"/>
        <v>0</v>
      </c>
      <c r="K41" s="631">
        <f t="shared" si="31"/>
        <v>0</v>
      </c>
      <c r="M41" s="1309"/>
      <c r="N41" s="1397" t="s">
        <v>360</v>
      </c>
      <c r="O41" s="664" t="s">
        <v>410</v>
      </c>
      <c r="P41" s="1399">
        <v>0</v>
      </c>
      <c r="Q41" s="681">
        <v>40</v>
      </c>
      <c r="R41" s="1346"/>
      <c r="S41" s="1396"/>
      <c r="T41" s="665" t="s">
        <v>354</v>
      </c>
      <c r="U41" s="1392"/>
      <c r="V41" s="659">
        <v>40</v>
      </c>
    </row>
    <row r="42" spans="2:22">
      <c r="B42" s="1346"/>
      <c r="C42" s="1335" t="s">
        <v>409</v>
      </c>
      <c r="D42" s="1336"/>
      <c r="E42" s="665" t="s">
        <v>383</v>
      </c>
      <c r="F42" s="654">
        <f t="shared" ref="F42:K42" si="32">F$5*1.75</f>
        <v>0</v>
      </c>
      <c r="G42" s="654">
        <f t="shared" si="32"/>
        <v>0</v>
      </c>
      <c r="H42" s="654">
        <f t="shared" si="32"/>
        <v>0</v>
      </c>
      <c r="I42" s="654">
        <f t="shared" si="32"/>
        <v>0</v>
      </c>
      <c r="J42" s="654">
        <f t="shared" si="32"/>
        <v>0</v>
      </c>
      <c r="K42" s="653">
        <f t="shared" si="32"/>
        <v>0</v>
      </c>
      <c r="M42" s="1310"/>
      <c r="N42" s="1398"/>
      <c r="O42" s="680" t="s">
        <v>408</v>
      </c>
      <c r="P42" s="1400"/>
      <c r="Q42" s="679">
        <v>20</v>
      </c>
      <c r="R42" s="1346"/>
      <c r="S42" s="1320" t="s">
        <v>398</v>
      </c>
      <c r="T42" s="624" t="s">
        <v>355</v>
      </c>
      <c r="U42" s="1356">
        <v>0</v>
      </c>
      <c r="V42" s="657">
        <v>275</v>
      </c>
    </row>
    <row r="43" spans="2:22" ht="13.5" customHeight="1">
      <c r="B43" s="1346"/>
      <c r="C43" s="1335"/>
      <c r="D43" s="1336"/>
      <c r="E43" s="665" t="s">
        <v>381</v>
      </c>
      <c r="F43" s="654">
        <f t="shared" ref="F43:K43" si="33">F$5*0.5</f>
        <v>0</v>
      </c>
      <c r="G43" s="654">
        <f t="shared" si="33"/>
        <v>0</v>
      </c>
      <c r="H43" s="654">
        <f t="shared" si="33"/>
        <v>0</v>
      </c>
      <c r="I43" s="654">
        <f t="shared" si="33"/>
        <v>0</v>
      </c>
      <c r="J43" s="654">
        <f t="shared" si="33"/>
        <v>0</v>
      </c>
      <c r="K43" s="653">
        <f t="shared" si="33"/>
        <v>0</v>
      </c>
      <c r="M43" s="676"/>
      <c r="N43" s="678"/>
      <c r="O43" s="677"/>
      <c r="P43" s="676" t="s">
        <v>407</v>
      </c>
      <c r="Q43" s="675" t="s">
        <v>406</v>
      </c>
      <c r="R43" s="1346"/>
      <c r="S43" s="1378"/>
      <c r="T43" s="624" t="s">
        <v>354</v>
      </c>
      <c r="U43" s="1357"/>
      <c r="V43" s="657">
        <v>40</v>
      </c>
    </row>
    <row r="44" spans="2:22" ht="13.5" customHeight="1">
      <c r="B44" s="1346"/>
      <c r="C44" s="1319" t="s">
        <v>405</v>
      </c>
      <c r="D44" s="1314"/>
      <c r="E44" s="624" t="s">
        <v>383</v>
      </c>
      <c r="F44" s="632">
        <f t="shared" ref="F44:K44" si="34">F$5*2.25</f>
        <v>0</v>
      </c>
      <c r="G44" s="633">
        <f t="shared" si="34"/>
        <v>0</v>
      </c>
      <c r="H44" s="632">
        <f t="shared" si="34"/>
        <v>0</v>
      </c>
      <c r="I44" s="633">
        <f t="shared" si="34"/>
        <v>0</v>
      </c>
      <c r="J44" s="632">
        <f t="shared" si="34"/>
        <v>0</v>
      </c>
      <c r="K44" s="631">
        <f t="shared" si="34"/>
        <v>0</v>
      </c>
      <c r="M44" s="1308" t="s">
        <v>357</v>
      </c>
      <c r="N44" s="1404" t="s">
        <v>356</v>
      </c>
      <c r="O44" s="674" t="s">
        <v>355</v>
      </c>
      <c r="P44" s="1405">
        <v>0</v>
      </c>
      <c r="Q44" s="673">
        <v>135</v>
      </c>
      <c r="R44" s="1346"/>
      <c r="S44" s="1348"/>
      <c r="T44" s="624" t="s">
        <v>379</v>
      </c>
      <c r="U44" s="1358"/>
      <c r="V44" s="657">
        <v>25</v>
      </c>
    </row>
    <row r="45" spans="2:22" ht="13.5" customHeight="1">
      <c r="B45" s="1346"/>
      <c r="C45" s="1319"/>
      <c r="D45" s="1314"/>
      <c r="E45" s="624" t="s">
        <v>381</v>
      </c>
      <c r="F45" s="632">
        <f t="shared" ref="F45:K45" si="35">F$5*0.5</f>
        <v>0</v>
      </c>
      <c r="G45" s="633">
        <f t="shared" si="35"/>
        <v>0</v>
      </c>
      <c r="H45" s="632">
        <f t="shared" si="35"/>
        <v>0</v>
      </c>
      <c r="I45" s="633">
        <f t="shared" si="35"/>
        <v>0</v>
      </c>
      <c r="J45" s="632">
        <f t="shared" si="35"/>
        <v>0</v>
      </c>
      <c r="K45" s="631">
        <f t="shared" si="35"/>
        <v>0</v>
      </c>
      <c r="M45" s="1309"/>
      <c r="N45" s="1348"/>
      <c r="O45" s="624" t="s">
        <v>354</v>
      </c>
      <c r="P45" s="1358"/>
      <c r="Q45" s="657">
        <v>25</v>
      </c>
      <c r="R45" s="1346"/>
      <c r="S45" s="1406" t="s">
        <v>393</v>
      </c>
      <c r="T45" s="1407"/>
      <c r="U45" s="672">
        <v>50</v>
      </c>
      <c r="V45" s="671">
        <v>125</v>
      </c>
    </row>
    <row r="46" spans="2:22" ht="13.5" customHeight="1">
      <c r="B46" s="1346"/>
      <c r="C46" s="1408" t="s">
        <v>404</v>
      </c>
      <c r="D46" s="1409"/>
      <c r="E46" s="665" t="s">
        <v>383</v>
      </c>
      <c r="F46" s="654">
        <f t="shared" ref="F46:K46" si="36">(200+F$5)*2.21</f>
        <v>442</v>
      </c>
      <c r="G46" s="654">
        <f t="shared" si="36"/>
        <v>442</v>
      </c>
      <c r="H46" s="654">
        <f t="shared" si="36"/>
        <v>442</v>
      </c>
      <c r="I46" s="654">
        <f t="shared" si="36"/>
        <v>442</v>
      </c>
      <c r="J46" s="654">
        <f t="shared" si="36"/>
        <v>442</v>
      </c>
      <c r="K46" s="653">
        <f t="shared" si="36"/>
        <v>442</v>
      </c>
      <c r="M46" s="1309"/>
      <c r="N46" s="1368" t="s">
        <v>353</v>
      </c>
      <c r="O46" s="664" t="s">
        <v>352</v>
      </c>
      <c r="P46" s="1373">
        <v>400</v>
      </c>
      <c r="Q46" s="666">
        <v>105</v>
      </c>
      <c r="R46" s="1346"/>
      <c r="S46" s="1412" t="s">
        <v>391</v>
      </c>
      <c r="T46" s="1311"/>
      <c r="U46" s="670">
        <v>50</v>
      </c>
      <c r="V46" s="669">
        <v>190</v>
      </c>
    </row>
    <row r="47" spans="2:22" ht="13.5" customHeight="1">
      <c r="B47" s="1346"/>
      <c r="C47" s="1408"/>
      <c r="D47" s="1409"/>
      <c r="E47" s="665" t="s">
        <v>381</v>
      </c>
      <c r="F47" s="654">
        <f t="shared" ref="F47:K47" si="37">(200+F$5)*0.5</f>
        <v>100</v>
      </c>
      <c r="G47" s="654">
        <f t="shared" si="37"/>
        <v>100</v>
      </c>
      <c r="H47" s="654">
        <f t="shared" si="37"/>
        <v>100</v>
      </c>
      <c r="I47" s="654">
        <f t="shared" si="37"/>
        <v>100</v>
      </c>
      <c r="J47" s="654">
        <f t="shared" si="37"/>
        <v>100</v>
      </c>
      <c r="K47" s="653">
        <f t="shared" si="37"/>
        <v>100</v>
      </c>
      <c r="M47" s="1309"/>
      <c r="N47" s="1410"/>
      <c r="O47" s="664" t="s">
        <v>351</v>
      </c>
      <c r="P47" s="1411"/>
      <c r="Q47" s="666">
        <v>5</v>
      </c>
      <c r="R47" s="1346"/>
      <c r="S47" s="1364" t="s">
        <v>389</v>
      </c>
      <c r="T47" s="1365"/>
      <c r="U47" s="660">
        <v>0</v>
      </c>
      <c r="V47" s="659">
        <v>25</v>
      </c>
    </row>
    <row r="48" spans="2:22">
      <c r="B48" s="1346"/>
      <c r="C48" s="1408"/>
      <c r="D48" s="1409"/>
      <c r="E48" s="665" t="s">
        <v>379</v>
      </c>
      <c r="F48" s="654">
        <f t="shared" ref="F48:K48" si="38">(200+F$5)*0.1</f>
        <v>20</v>
      </c>
      <c r="G48" s="654">
        <f t="shared" si="38"/>
        <v>20</v>
      </c>
      <c r="H48" s="654">
        <f t="shared" si="38"/>
        <v>20</v>
      </c>
      <c r="I48" s="654">
        <f t="shared" si="38"/>
        <v>20</v>
      </c>
      <c r="J48" s="654">
        <f t="shared" si="38"/>
        <v>20</v>
      </c>
      <c r="K48" s="653">
        <f t="shared" si="38"/>
        <v>20</v>
      </c>
      <c r="M48" s="1309"/>
      <c r="N48" s="1375" t="s">
        <v>350</v>
      </c>
      <c r="O48" s="1313"/>
      <c r="P48" s="668">
        <v>300</v>
      </c>
      <c r="Q48" s="657">
        <v>100</v>
      </c>
      <c r="R48" s="1346"/>
      <c r="S48" s="1375" t="s">
        <v>388</v>
      </c>
      <c r="T48" s="1313"/>
      <c r="U48" s="668">
        <v>600</v>
      </c>
      <c r="V48" s="657">
        <v>100</v>
      </c>
    </row>
    <row r="49" spans="2:22" ht="13.5" customHeight="1">
      <c r="B49" s="1346"/>
      <c r="C49" s="1319" t="s">
        <v>403</v>
      </c>
      <c r="D49" s="1314"/>
      <c r="E49" s="624" t="s">
        <v>355</v>
      </c>
      <c r="F49" s="632">
        <f t="shared" ref="F49:K49" si="39">F$5*1.9</f>
        <v>0</v>
      </c>
      <c r="G49" s="633">
        <f t="shared" si="39"/>
        <v>0</v>
      </c>
      <c r="H49" s="632">
        <f t="shared" si="39"/>
        <v>0</v>
      </c>
      <c r="I49" s="633">
        <f t="shared" si="39"/>
        <v>0</v>
      </c>
      <c r="J49" s="632">
        <f t="shared" si="39"/>
        <v>0</v>
      </c>
      <c r="K49" s="631">
        <f t="shared" si="39"/>
        <v>0</v>
      </c>
      <c r="M49" s="1309"/>
      <c r="N49" s="1376" t="s">
        <v>349</v>
      </c>
      <c r="O49" s="1377"/>
      <c r="P49" s="667">
        <v>150</v>
      </c>
      <c r="Q49" s="666">
        <v>190</v>
      </c>
      <c r="R49" s="1346"/>
      <c r="S49" s="1364" t="s">
        <v>386</v>
      </c>
      <c r="T49" s="1365"/>
      <c r="U49" s="660">
        <v>0</v>
      </c>
      <c r="V49" s="659">
        <v>275</v>
      </c>
    </row>
    <row r="50" spans="2:22" ht="13.5" customHeight="1">
      <c r="B50" s="1346"/>
      <c r="C50" s="1319"/>
      <c r="D50" s="1314"/>
      <c r="E50" s="624" t="s">
        <v>354</v>
      </c>
      <c r="F50" s="632">
        <f t="shared" ref="F50:K50" si="40">F$5*0.5</f>
        <v>0</v>
      </c>
      <c r="G50" s="633">
        <f t="shared" si="40"/>
        <v>0</v>
      </c>
      <c r="H50" s="632">
        <f t="shared" si="40"/>
        <v>0</v>
      </c>
      <c r="I50" s="633">
        <f t="shared" si="40"/>
        <v>0</v>
      </c>
      <c r="J50" s="632">
        <f t="shared" si="40"/>
        <v>0</v>
      </c>
      <c r="K50" s="631">
        <f t="shared" si="40"/>
        <v>0</v>
      </c>
      <c r="M50" s="1309"/>
      <c r="N50" s="1320" t="s">
        <v>348</v>
      </c>
      <c r="O50" s="624" t="s">
        <v>402</v>
      </c>
      <c r="P50" s="1356">
        <v>0</v>
      </c>
      <c r="Q50" s="657">
        <v>15</v>
      </c>
      <c r="R50" s="1346"/>
      <c r="S50" s="1359" t="s">
        <v>384</v>
      </c>
      <c r="T50" s="624" t="s">
        <v>383</v>
      </c>
      <c r="U50" s="1356">
        <v>0</v>
      </c>
      <c r="V50" s="657">
        <v>231</v>
      </c>
    </row>
    <row r="51" spans="2:22">
      <c r="B51" s="1346"/>
      <c r="C51" s="1335" t="s">
        <v>401</v>
      </c>
      <c r="D51" s="1336"/>
      <c r="E51" s="665" t="s">
        <v>355</v>
      </c>
      <c r="F51" s="654">
        <f t="shared" ref="F51:K51" si="41">F$5*2.4</f>
        <v>0</v>
      </c>
      <c r="G51" s="654">
        <f t="shared" si="41"/>
        <v>0</v>
      </c>
      <c r="H51" s="654">
        <f t="shared" si="41"/>
        <v>0</v>
      </c>
      <c r="I51" s="654">
        <f t="shared" si="41"/>
        <v>0</v>
      </c>
      <c r="J51" s="654">
        <f t="shared" si="41"/>
        <v>0</v>
      </c>
      <c r="K51" s="653">
        <f t="shared" si="41"/>
        <v>0</v>
      </c>
      <c r="M51" s="1309"/>
      <c r="N51" s="1378"/>
      <c r="O51" s="624" t="s">
        <v>400</v>
      </c>
      <c r="P51" s="1357"/>
      <c r="Q51" s="657">
        <v>250</v>
      </c>
      <c r="R51" s="1346"/>
      <c r="S51" s="1360"/>
      <c r="T51" s="624" t="s">
        <v>381</v>
      </c>
      <c r="U51" s="1357"/>
      <c r="V51" s="657">
        <v>70</v>
      </c>
    </row>
    <row r="52" spans="2:22" ht="13.5" customHeight="1">
      <c r="B52" s="1346"/>
      <c r="C52" s="1335"/>
      <c r="D52" s="1336"/>
      <c r="E52" s="665" t="s">
        <v>354</v>
      </c>
      <c r="F52" s="654">
        <f t="shared" ref="F52:K52" si="42">F$5*0.4</f>
        <v>0</v>
      </c>
      <c r="G52" s="654">
        <f t="shared" si="42"/>
        <v>0</v>
      </c>
      <c r="H52" s="654">
        <f t="shared" si="42"/>
        <v>0</v>
      </c>
      <c r="I52" s="654">
        <f t="shared" si="42"/>
        <v>0</v>
      </c>
      <c r="J52" s="654">
        <f t="shared" si="42"/>
        <v>0</v>
      </c>
      <c r="K52" s="653">
        <f t="shared" si="42"/>
        <v>0</v>
      </c>
      <c r="M52" s="1309"/>
      <c r="N52" s="1378"/>
      <c r="O52" s="624" t="s">
        <v>399</v>
      </c>
      <c r="P52" s="1357"/>
      <c r="Q52" s="657">
        <v>400</v>
      </c>
      <c r="R52" s="1346"/>
      <c r="S52" s="1361"/>
      <c r="T52" s="624" t="s">
        <v>379</v>
      </c>
      <c r="U52" s="1358"/>
      <c r="V52" s="657">
        <v>10</v>
      </c>
    </row>
    <row r="53" spans="2:22">
      <c r="B53" s="1346"/>
      <c r="C53" s="1319" t="s">
        <v>398</v>
      </c>
      <c r="D53" s="1314"/>
      <c r="E53" s="624" t="s">
        <v>355</v>
      </c>
      <c r="F53" s="632">
        <f t="shared" ref="F53:K53" si="43">F$5*2.75</f>
        <v>0</v>
      </c>
      <c r="G53" s="633">
        <f t="shared" si="43"/>
        <v>0</v>
      </c>
      <c r="H53" s="632">
        <f t="shared" si="43"/>
        <v>0</v>
      </c>
      <c r="I53" s="633">
        <f t="shared" si="43"/>
        <v>0</v>
      </c>
      <c r="J53" s="632">
        <f t="shared" si="43"/>
        <v>0</v>
      </c>
      <c r="K53" s="631">
        <f t="shared" si="43"/>
        <v>0</v>
      </c>
      <c r="M53" s="1309"/>
      <c r="N53" s="1378"/>
      <c r="O53" s="624" t="s">
        <v>397</v>
      </c>
      <c r="P53" s="1357"/>
      <c r="Q53" s="657">
        <v>600</v>
      </c>
      <c r="R53" s="1346"/>
      <c r="S53" s="1364" t="s">
        <v>377</v>
      </c>
      <c r="T53" s="1365"/>
      <c r="U53" s="1366" t="s">
        <v>396</v>
      </c>
      <c r="V53" s="1367"/>
    </row>
    <row r="54" spans="2:22" ht="13.5" customHeight="1">
      <c r="B54" s="1346"/>
      <c r="C54" s="1319"/>
      <c r="D54" s="1314"/>
      <c r="E54" s="624" t="s">
        <v>354</v>
      </c>
      <c r="F54" s="632">
        <f t="shared" ref="F54:K54" si="44">F$5*0.4</f>
        <v>0</v>
      </c>
      <c r="G54" s="633">
        <f t="shared" si="44"/>
        <v>0</v>
      </c>
      <c r="H54" s="632">
        <f t="shared" si="44"/>
        <v>0</v>
      </c>
      <c r="I54" s="633">
        <f t="shared" si="44"/>
        <v>0</v>
      </c>
      <c r="J54" s="632">
        <f t="shared" si="44"/>
        <v>0</v>
      </c>
      <c r="K54" s="631">
        <f t="shared" si="44"/>
        <v>0</v>
      </c>
      <c r="M54" s="1309"/>
      <c r="N54" s="1348"/>
      <c r="O54" s="624" t="s">
        <v>395</v>
      </c>
      <c r="P54" s="1358"/>
      <c r="Q54" s="657">
        <v>675</v>
      </c>
      <c r="R54" s="1346"/>
      <c r="S54" s="1320" t="s">
        <v>376</v>
      </c>
      <c r="T54" s="624" t="s">
        <v>355</v>
      </c>
      <c r="U54" s="1356">
        <v>0</v>
      </c>
      <c r="V54" s="657">
        <v>230</v>
      </c>
    </row>
    <row r="55" spans="2:22" ht="13.5" customHeight="1">
      <c r="B55" s="1346"/>
      <c r="C55" s="1319"/>
      <c r="D55" s="1314"/>
      <c r="E55" s="624" t="s">
        <v>379</v>
      </c>
      <c r="F55" s="632">
        <f t="shared" ref="F55:K55" si="45">F$5*0.25</f>
        <v>0</v>
      </c>
      <c r="G55" s="633">
        <f t="shared" si="45"/>
        <v>0</v>
      </c>
      <c r="H55" s="632">
        <f t="shared" si="45"/>
        <v>0</v>
      </c>
      <c r="I55" s="633">
        <f t="shared" si="45"/>
        <v>0</v>
      </c>
      <c r="J55" s="632">
        <f t="shared" si="45"/>
        <v>0</v>
      </c>
      <c r="K55" s="631">
        <f t="shared" si="45"/>
        <v>0</v>
      </c>
      <c r="M55" s="1309"/>
      <c r="N55" s="1368" t="s">
        <v>342</v>
      </c>
      <c r="O55" s="664" t="s">
        <v>394</v>
      </c>
      <c r="P55" s="1373">
        <v>50</v>
      </c>
      <c r="Q55" s="663">
        <v>100</v>
      </c>
      <c r="R55" s="1346"/>
      <c r="S55" s="1348"/>
      <c r="T55" s="624" t="s">
        <v>354</v>
      </c>
      <c r="U55" s="1358"/>
      <c r="V55" s="657">
        <v>50</v>
      </c>
    </row>
    <row r="56" spans="2:22" ht="13.5" customHeight="1">
      <c r="B56" s="1346"/>
      <c r="C56" s="1335" t="s">
        <v>393</v>
      </c>
      <c r="D56" s="1336"/>
      <c r="E56" s="1336"/>
      <c r="F56" s="654">
        <f t="shared" ref="F56:K56" si="46">(50+F$5)*1.25</f>
        <v>62.5</v>
      </c>
      <c r="G56" s="654">
        <f t="shared" si="46"/>
        <v>62.5</v>
      </c>
      <c r="H56" s="654">
        <f t="shared" si="46"/>
        <v>62.5</v>
      </c>
      <c r="I56" s="654">
        <f t="shared" si="46"/>
        <v>62.5</v>
      </c>
      <c r="J56" s="654">
        <f t="shared" si="46"/>
        <v>62.5</v>
      </c>
      <c r="K56" s="653">
        <f t="shared" si="46"/>
        <v>62.5</v>
      </c>
      <c r="M56" s="1309"/>
      <c r="N56" s="1369"/>
      <c r="O56" s="662" t="s">
        <v>392</v>
      </c>
      <c r="P56" s="1374"/>
      <c r="Q56" s="661">
        <v>7</v>
      </c>
      <c r="R56" s="1346"/>
      <c r="S56" s="1364" t="s">
        <v>373</v>
      </c>
      <c r="T56" s="1365"/>
      <c r="U56" s="660">
        <v>0</v>
      </c>
      <c r="V56" s="659">
        <v>200</v>
      </c>
    </row>
    <row r="57" spans="2:22" ht="13.5" customHeight="1">
      <c r="B57" s="1346"/>
      <c r="C57" s="1319" t="s">
        <v>391</v>
      </c>
      <c r="D57" s="1314"/>
      <c r="E57" s="1314"/>
      <c r="F57" s="632">
        <f t="shared" ref="F57:K57" si="47">(50+F$5)*1.9</f>
        <v>95</v>
      </c>
      <c r="G57" s="633">
        <f t="shared" si="47"/>
        <v>95</v>
      </c>
      <c r="H57" s="632">
        <f t="shared" si="47"/>
        <v>95</v>
      </c>
      <c r="I57" s="633">
        <f t="shared" si="47"/>
        <v>95</v>
      </c>
      <c r="J57" s="632">
        <f t="shared" si="47"/>
        <v>95</v>
      </c>
      <c r="K57" s="631">
        <f t="shared" si="47"/>
        <v>95</v>
      </c>
      <c r="M57" s="1309"/>
      <c r="N57" s="1359" t="s">
        <v>339</v>
      </c>
      <c r="O57" s="624" t="s">
        <v>338</v>
      </c>
      <c r="P57" s="1356">
        <v>0</v>
      </c>
      <c r="Q57" s="658">
        <v>70</v>
      </c>
      <c r="R57" s="1346"/>
      <c r="S57" s="1320" t="s">
        <v>372</v>
      </c>
      <c r="T57" s="624" t="s">
        <v>355</v>
      </c>
      <c r="U57" s="1362" t="s">
        <v>390</v>
      </c>
      <c r="V57" s="657">
        <v>240</v>
      </c>
    </row>
    <row r="58" spans="2:22">
      <c r="B58" s="1346"/>
      <c r="C58" s="1335" t="s">
        <v>389</v>
      </c>
      <c r="D58" s="1336"/>
      <c r="E58" s="1336"/>
      <c r="F58" s="654">
        <f t="shared" ref="F58:K58" si="48">F$5*0.25</f>
        <v>0</v>
      </c>
      <c r="G58" s="654">
        <f t="shared" si="48"/>
        <v>0</v>
      </c>
      <c r="H58" s="654">
        <f t="shared" si="48"/>
        <v>0</v>
      </c>
      <c r="I58" s="654">
        <f t="shared" si="48"/>
        <v>0</v>
      </c>
      <c r="J58" s="654">
        <f t="shared" si="48"/>
        <v>0</v>
      </c>
      <c r="K58" s="653">
        <f t="shared" si="48"/>
        <v>0</v>
      </c>
      <c r="M58" s="1310"/>
      <c r="N58" s="1370"/>
      <c r="O58" s="620" t="s">
        <v>337</v>
      </c>
      <c r="P58" s="1371"/>
      <c r="Q58" s="656">
        <v>30</v>
      </c>
      <c r="R58" s="1347"/>
      <c r="S58" s="1372"/>
      <c r="T58" s="620" t="s">
        <v>354</v>
      </c>
      <c r="U58" s="1363"/>
      <c r="V58" s="655">
        <v>65</v>
      </c>
    </row>
    <row r="59" spans="2:22">
      <c r="B59" s="1346"/>
      <c r="C59" s="1319" t="s">
        <v>388</v>
      </c>
      <c r="D59" s="1314"/>
      <c r="E59" s="1314"/>
      <c r="F59" s="637">
        <f t="shared" ref="F59:K59" si="49">600+F$5</f>
        <v>600</v>
      </c>
      <c r="G59" s="638">
        <f t="shared" si="49"/>
        <v>600</v>
      </c>
      <c r="H59" s="637">
        <f t="shared" si="49"/>
        <v>600</v>
      </c>
      <c r="I59" s="638">
        <f t="shared" si="49"/>
        <v>600</v>
      </c>
      <c r="J59" s="637">
        <f t="shared" si="49"/>
        <v>600</v>
      </c>
      <c r="K59" s="636">
        <f t="shared" si="49"/>
        <v>600</v>
      </c>
      <c r="R59" s="1351" t="s">
        <v>387</v>
      </c>
      <c r="S59" s="1351"/>
      <c r="T59" s="1351"/>
      <c r="U59" s="1351"/>
      <c r="V59" s="1351"/>
    </row>
    <row r="60" spans="2:22">
      <c r="B60" s="1346"/>
      <c r="C60" s="1335" t="s">
        <v>386</v>
      </c>
      <c r="D60" s="1336"/>
      <c r="E60" s="1336"/>
      <c r="F60" s="654">
        <f t="shared" ref="F60:K60" si="50">F$5*2.75</f>
        <v>0</v>
      </c>
      <c r="G60" s="654">
        <f t="shared" si="50"/>
        <v>0</v>
      </c>
      <c r="H60" s="654">
        <f t="shared" si="50"/>
        <v>0</v>
      </c>
      <c r="I60" s="654">
        <f t="shared" si="50"/>
        <v>0</v>
      </c>
      <c r="J60" s="654">
        <f t="shared" si="50"/>
        <v>0</v>
      </c>
      <c r="K60" s="653">
        <f t="shared" si="50"/>
        <v>0</v>
      </c>
      <c r="M60" s="841"/>
      <c r="N60" s="841"/>
      <c r="O60" s="841"/>
      <c r="P60" s="841"/>
      <c r="Q60" s="841"/>
      <c r="R60" s="874"/>
      <c r="S60" s="874"/>
      <c r="T60" s="874"/>
      <c r="U60" s="874"/>
      <c r="V60" s="874"/>
    </row>
    <row r="61" spans="2:22">
      <c r="B61" s="1346"/>
      <c r="C61" s="1353" t="s">
        <v>384</v>
      </c>
      <c r="D61" s="1325"/>
      <c r="E61" s="624" t="s">
        <v>383</v>
      </c>
      <c r="F61" s="632">
        <f t="shared" ref="F61:K61" si="51">F$5*2.31</f>
        <v>0</v>
      </c>
      <c r="G61" s="633">
        <f t="shared" si="51"/>
        <v>0</v>
      </c>
      <c r="H61" s="632">
        <f t="shared" si="51"/>
        <v>0</v>
      </c>
      <c r="I61" s="633">
        <f t="shared" si="51"/>
        <v>0</v>
      </c>
      <c r="J61" s="632">
        <f t="shared" si="51"/>
        <v>0</v>
      </c>
      <c r="K61" s="631">
        <f t="shared" si="51"/>
        <v>0</v>
      </c>
      <c r="M61" s="1352" t="s">
        <v>385</v>
      </c>
      <c r="N61" s="1352"/>
      <c r="O61" s="1352"/>
      <c r="P61" s="1352"/>
      <c r="Q61" s="1352"/>
      <c r="R61" s="1352"/>
      <c r="S61" s="1352"/>
      <c r="T61" s="1352"/>
      <c r="U61" s="1352"/>
      <c r="V61" s="1352"/>
    </row>
    <row r="62" spans="2:22">
      <c r="B62" s="1346"/>
      <c r="C62" s="1353"/>
      <c r="D62" s="1325"/>
      <c r="E62" s="624" t="s">
        <v>381</v>
      </c>
      <c r="F62" s="632">
        <f t="shared" ref="F62:K62" si="52">F$5*0.7</f>
        <v>0</v>
      </c>
      <c r="G62" s="633">
        <f t="shared" si="52"/>
        <v>0</v>
      </c>
      <c r="H62" s="632">
        <f t="shared" si="52"/>
        <v>0</v>
      </c>
      <c r="I62" s="633">
        <f t="shared" si="52"/>
        <v>0</v>
      </c>
      <c r="J62" s="632">
        <f t="shared" si="52"/>
        <v>0</v>
      </c>
      <c r="K62" s="631">
        <f t="shared" si="52"/>
        <v>0</v>
      </c>
      <c r="M62" s="1352" t="s">
        <v>382</v>
      </c>
      <c r="N62" s="1352"/>
      <c r="O62" s="1352"/>
      <c r="P62" s="1352"/>
      <c r="Q62" s="1352"/>
      <c r="R62" s="1352"/>
      <c r="S62" s="1352"/>
      <c r="T62" s="1352"/>
      <c r="U62" s="1352"/>
      <c r="V62" s="1352"/>
    </row>
    <row r="63" spans="2:22">
      <c r="B63" s="1346"/>
      <c r="C63" s="1353"/>
      <c r="D63" s="1325"/>
      <c r="E63" s="624" t="s">
        <v>379</v>
      </c>
      <c r="F63" s="632">
        <f t="shared" ref="F63:K63" si="53">F$5*0.1</f>
        <v>0</v>
      </c>
      <c r="G63" s="633">
        <f t="shared" si="53"/>
        <v>0</v>
      </c>
      <c r="H63" s="632">
        <f t="shared" si="53"/>
        <v>0</v>
      </c>
      <c r="I63" s="633">
        <f t="shared" si="53"/>
        <v>0</v>
      </c>
      <c r="J63" s="632">
        <f t="shared" si="53"/>
        <v>0</v>
      </c>
      <c r="K63" s="631">
        <f t="shared" si="53"/>
        <v>0</v>
      </c>
      <c r="M63" s="1352" t="s">
        <v>380</v>
      </c>
      <c r="N63" s="1352"/>
      <c r="O63" s="1352"/>
      <c r="P63" s="1352"/>
      <c r="Q63" s="1352"/>
      <c r="R63" s="1352"/>
      <c r="S63" s="1352"/>
      <c r="T63" s="1352"/>
      <c r="U63" s="1352"/>
      <c r="V63" s="1352"/>
    </row>
    <row r="64" spans="2:22">
      <c r="B64" s="1346"/>
      <c r="C64" s="1335" t="s">
        <v>377</v>
      </c>
      <c r="D64" s="1336"/>
      <c r="E64" s="1336"/>
      <c r="F64" s="1354">
        <v>28</v>
      </c>
      <c r="G64" s="1354"/>
      <c r="H64" s="1354"/>
      <c r="I64" s="1354"/>
      <c r="J64" s="1354"/>
      <c r="K64" s="1355"/>
      <c r="M64" s="1352" t="s">
        <v>378</v>
      </c>
      <c r="N64" s="1352"/>
      <c r="O64" s="1352"/>
      <c r="P64" s="1352"/>
      <c r="Q64" s="1352"/>
      <c r="R64" s="1352"/>
      <c r="S64" s="1352"/>
      <c r="T64" s="1352"/>
      <c r="U64" s="1352"/>
      <c r="V64" s="1352"/>
    </row>
    <row r="65" spans="2:22">
      <c r="B65" s="1346"/>
      <c r="C65" s="1319" t="s">
        <v>376</v>
      </c>
      <c r="D65" s="1314"/>
      <c r="E65" s="624" t="s">
        <v>355</v>
      </c>
      <c r="F65" s="632">
        <f t="shared" ref="F65:K65" si="54">F$5*2.3</f>
        <v>0</v>
      </c>
      <c r="G65" s="633">
        <f t="shared" si="54"/>
        <v>0</v>
      </c>
      <c r="H65" s="632">
        <f t="shared" si="54"/>
        <v>0</v>
      </c>
      <c r="I65" s="633">
        <f t="shared" si="54"/>
        <v>0</v>
      </c>
      <c r="J65" s="632">
        <f t="shared" si="54"/>
        <v>0</v>
      </c>
      <c r="K65" s="631">
        <f t="shared" si="54"/>
        <v>0</v>
      </c>
    </row>
    <row r="66" spans="2:22" ht="13.5" customHeight="1">
      <c r="B66" s="1346"/>
      <c r="C66" s="1319"/>
      <c r="D66" s="1314"/>
      <c r="E66" s="624" t="s">
        <v>354</v>
      </c>
      <c r="F66" s="632">
        <f t="shared" ref="F66:K66" si="55">F$5*0.5</f>
        <v>0</v>
      </c>
      <c r="G66" s="633">
        <f t="shared" si="55"/>
        <v>0</v>
      </c>
      <c r="H66" s="632">
        <f t="shared" si="55"/>
        <v>0</v>
      </c>
      <c r="I66" s="633">
        <f t="shared" si="55"/>
        <v>0</v>
      </c>
      <c r="J66" s="632">
        <f t="shared" si="55"/>
        <v>0</v>
      </c>
      <c r="K66" s="631">
        <f t="shared" si="55"/>
        <v>0</v>
      </c>
      <c r="M66" s="1333" t="s">
        <v>375</v>
      </c>
      <c r="N66" s="1333"/>
      <c r="O66" s="1333"/>
      <c r="P66" s="1333"/>
      <c r="Q66" s="1333"/>
      <c r="R66" s="1333"/>
      <c r="S66" s="1333"/>
      <c r="T66" s="1333"/>
      <c r="U66" s="1333"/>
      <c r="V66" s="1333"/>
    </row>
    <row r="67" spans="2:22">
      <c r="B67" s="1346"/>
      <c r="C67" s="1335" t="s">
        <v>373</v>
      </c>
      <c r="D67" s="1336"/>
      <c r="E67" s="1336"/>
      <c r="F67" s="654">
        <f t="shared" ref="F67:K67" si="56">F$5*2</f>
        <v>0</v>
      </c>
      <c r="G67" s="654">
        <f t="shared" si="56"/>
        <v>0</v>
      </c>
      <c r="H67" s="654">
        <f t="shared" si="56"/>
        <v>0</v>
      </c>
      <c r="I67" s="654">
        <f t="shared" si="56"/>
        <v>0</v>
      </c>
      <c r="J67" s="654">
        <f t="shared" si="56"/>
        <v>0</v>
      </c>
      <c r="K67" s="653">
        <f t="shared" si="56"/>
        <v>0</v>
      </c>
      <c r="M67" s="1334" t="s">
        <v>374</v>
      </c>
      <c r="N67" s="1333"/>
      <c r="O67" s="1333"/>
      <c r="P67" s="1333"/>
      <c r="Q67" s="1333"/>
      <c r="R67" s="1333"/>
      <c r="S67" s="1333"/>
      <c r="T67" s="1333"/>
      <c r="U67" s="1333"/>
      <c r="V67" s="1333"/>
    </row>
    <row r="68" spans="2:22">
      <c r="B68" s="1346"/>
      <c r="C68" s="1319" t="s">
        <v>372</v>
      </c>
      <c r="D68" s="1314"/>
      <c r="E68" s="1314" t="s">
        <v>355</v>
      </c>
      <c r="F68" s="1337" t="s">
        <v>371</v>
      </c>
      <c r="G68" s="1337"/>
      <c r="H68" s="1337"/>
      <c r="I68" s="1337"/>
      <c r="J68" s="1337"/>
      <c r="K68" s="1338"/>
    </row>
    <row r="69" spans="2:22">
      <c r="B69" s="1346"/>
      <c r="C69" s="1319"/>
      <c r="D69" s="1314"/>
      <c r="E69" s="1314"/>
      <c r="F69" s="654">
        <f t="shared" ref="F69:K69" si="57">F$5*2.4</f>
        <v>0</v>
      </c>
      <c r="G69" s="654">
        <f t="shared" si="57"/>
        <v>0</v>
      </c>
      <c r="H69" s="654">
        <f t="shared" si="57"/>
        <v>0</v>
      </c>
      <c r="I69" s="654">
        <f t="shared" si="57"/>
        <v>0</v>
      </c>
      <c r="J69" s="654">
        <f t="shared" si="57"/>
        <v>0</v>
      </c>
      <c r="K69" s="653">
        <f t="shared" si="57"/>
        <v>0</v>
      </c>
    </row>
    <row r="70" spans="2:22">
      <c r="B70" s="1346"/>
      <c r="C70" s="1319"/>
      <c r="D70" s="1314"/>
      <c r="E70" s="1314" t="s">
        <v>354</v>
      </c>
      <c r="F70" s="1337" t="s">
        <v>370</v>
      </c>
      <c r="G70" s="1337"/>
      <c r="H70" s="1337"/>
      <c r="I70" s="1337"/>
      <c r="J70" s="1337"/>
      <c r="K70" s="1338"/>
    </row>
    <row r="71" spans="2:22">
      <c r="B71" s="1347"/>
      <c r="C71" s="1320"/>
      <c r="D71" s="1321"/>
      <c r="E71" s="1321"/>
      <c r="F71" s="652">
        <f t="shared" ref="F71:K71" si="58">F$5*0.65</f>
        <v>0</v>
      </c>
      <c r="G71" s="652">
        <f t="shared" si="58"/>
        <v>0</v>
      </c>
      <c r="H71" s="652">
        <f t="shared" si="58"/>
        <v>0</v>
      </c>
      <c r="I71" s="652">
        <f t="shared" si="58"/>
        <v>0</v>
      </c>
      <c r="J71" s="652">
        <f t="shared" si="58"/>
        <v>0</v>
      </c>
      <c r="K71" s="651">
        <f t="shared" si="58"/>
        <v>0</v>
      </c>
    </row>
    <row r="72" spans="2:22">
      <c r="B72" s="1339" t="s">
        <v>369</v>
      </c>
      <c r="C72" s="1341" t="s">
        <v>368</v>
      </c>
      <c r="D72" s="1342"/>
      <c r="E72" s="1342"/>
      <c r="F72" s="649">
        <f t="shared" ref="F72:K72" si="59">F$7*1.4</f>
        <v>0</v>
      </c>
      <c r="G72" s="650">
        <f t="shared" si="59"/>
        <v>0</v>
      </c>
      <c r="H72" s="649">
        <f t="shared" si="59"/>
        <v>0</v>
      </c>
      <c r="I72" s="650">
        <f t="shared" si="59"/>
        <v>0</v>
      </c>
      <c r="J72" s="649">
        <f t="shared" si="59"/>
        <v>0</v>
      </c>
      <c r="K72" s="648">
        <f t="shared" si="59"/>
        <v>0</v>
      </c>
    </row>
    <row r="73" spans="2:22">
      <c r="B73" s="1340"/>
      <c r="C73" s="1328" t="s">
        <v>367</v>
      </c>
      <c r="D73" s="1318"/>
      <c r="E73" s="1318"/>
      <c r="F73" s="635">
        <f t="shared" ref="F73:K73" si="60">F$7*0.35</f>
        <v>0</v>
      </c>
      <c r="G73" s="635">
        <f t="shared" si="60"/>
        <v>0</v>
      </c>
      <c r="H73" s="635">
        <f t="shared" si="60"/>
        <v>0</v>
      </c>
      <c r="I73" s="635">
        <f t="shared" si="60"/>
        <v>0</v>
      </c>
      <c r="J73" s="635">
        <f t="shared" si="60"/>
        <v>0</v>
      </c>
      <c r="K73" s="634">
        <f t="shared" si="60"/>
        <v>0</v>
      </c>
    </row>
    <row r="74" spans="2:22">
      <c r="B74" s="1340"/>
      <c r="C74" s="1319" t="s">
        <v>366</v>
      </c>
      <c r="D74" s="1314"/>
      <c r="E74" s="1314"/>
      <c r="F74" s="1343">
        <f>$D7*1.65</f>
        <v>0</v>
      </c>
      <c r="G74" s="1343"/>
      <c r="H74" s="1343"/>
      <c r="I74" s="1343"/>
      <c r="J74" s="1343"/>
      <c r="K74" s="1344"/>
    </row>
    <row r="75" spans="2:22">
      <c r="B75" s="1340"/>
      <c r="C75" s="1328" t="s">
        <v>365</v>
      </c>
      <c r="D75" s="1318"/>
      <c r="E75" s="1318"/>
      <c r="F75" s="1349" t="s">
        <v>364</v>
      </c>
      <c r="G75" s="1349"/>
      <c r="H75" s="1349"/>
      <c r="I75" s="1349"/>
      <c r="J75" s="1349"/>
      <c r="K75" s="1350"/>
    </row>
    <row r="76" spans="2:22">
      <c r="B76" s="1340"/>
      <c r="C76" s="1329" t="s">
        <v>363</v>
      </c>
      <c r="D76" s="1330"/>
      <c r="E76" s="647" t="s">
        <v>362</v>
      </c>
      <c r="F76" s="632">
        <f t="shared" ref="F76:K76" si="61">F$7*1.9</f>
        <v>0</v>
      </c>
      <c r="G76" s="633">
        <f t="shared" si="61"/>
        <v>0</v>
      </c>
      <c r="H76" s="632">
        <f t="shared" si="61"/>
        <v>0</v>
      </c>
      <c r="I76" s="633">
        <f t="shared" si="61"/>
        <v>0</v>
      </c>
      <c r="J76" s="632">
        <f t="shared" si="61"/>
        <v>0</v>
      </c>
      <c r="K76" s="631">
        <f t="shared" si="61"/>
        <v>0</v>
      </c>
    </row>
    <row r="77" spans="2:22">
      <c r="B77" s="1340"/>
      <c r="C77" s="1329"/>
      <c r="D77" s="1330"/>
      <c r="E77" s="646" t="s">
        <v>361</v>
      </c>
      <c r="F77" s="1343">
        <f>(10+D7)*2.75</f>
        <v>27.5</v>
      </c>
      <c r="G77" s="1343"/>
      <c r="H77" s="1343"/>
      <c r="I77" s="1343"/>
      <c r="J77" s="1343"/>
      <c r="K77" s="1344"/>
    </row>
    <row r="78" spans="2:22" ht="13.5" customHeight="1">
      <c r="B78" s="1340"/>
      <c r="C78" s="1328" t="s">
        <v>360</v>
      </c>
      <c r="D78" s="1318"/>
      <c r="E78" s="630" t="s">
        <v>359</v>
      </c>
      <c r="F78" s="635">
        <f t="shared" ref="F78:K78" si="62">F$7*0.4</f>
        <v>0</v>
      </c>
      <c r="G78" s="635">
        <f t="shared" si="62"/>
        <v>0</v>
      </c>
      <c r="H78" s="635">
        <f t="shared" si="62"/>
        <v>0</v>
      </c>
      <c r="I78" s="635">
        <f t="shared" si="62"/>
        <v>0</v>
      </c>
      <c r="J78" s="635">
        <f t="shared" si="62"/>
        <v>0</v>
      </c>
      <c r="K78" s="634">
        <f t="shared" si="62"/>
        <v>0</v>
      </c>
    </row>
    <row r="79" spans="2:22">
      <c r="B79" s="1340"/>
      <c r="C79" s="1331"/>
      <c r="D79" s="1332"/>
      <c r="E79" s="645" t="s">
        <v>358</v>
      </c>
      <c r="F79" s="644">
        <f t="shared" ref="F79:K79" si="63">F$7*0.2</f>
        <v>0</v>
      </c>
      <c r="G79" s="644">
        <f t="shared" si="63"/>
        <v>0</v>
      </c>
      <c r="H79" s="644">
        <f t="shared" si="63"/>
        <v>0</v>
      </c>
      <c r="I79" s="644">
        <f t="shared" si="63"/>
        <v>0</v>
      </c>
      <c r="J79" s="644">
        <f t="shared" si="63"/>
        <v>0</v>
      </c>
      <c r="K79" s="643">
        <f t="shared" si="63"/>
        <v>0</v>
      </c>
    </row>
    <row r="80" spans="2:22">
      <c r="B80" s="1308" t="s">
        <v>357</v>
      </c>
      <c r="C80" s="1311" t="s">
        <v>356</v>
      </c>
      <c r="D80" s="1312"/>
      <c r="E80" s="642" t="s">
        <v>355</v>
      </c>
      <c r="F80" s="640">
        <f t="shared" ref="F80:K80" si="64">F$7*1.35</f>
        <v>0</v>
      </c>
      <c r="G80" s="641">
        <f t="shared" si="64"/>
        <v>0</v>
      </c>
      <c r="H80" s="640">
        <f t="shared" si="64"/>
        <v>0</v>
      </c>
      <c r="I80" s="641">
        <f t="shared" si="64"/>
        <v>0</v>
      </c>
      <c r="J80" s="640">
        <f t="shared" si="64"/>
        <v>0</v>
      </c>
      <c r="K80" s="639">
        <f t="shared" si="64"/>
        <v>0</v>
      </c>
    </row>
    <row r="81" spans="2:11">
      <c r="B81" s="1309"/>
      <c r="C81" s="1313"/>
      <c r="D81" s="1314"/>
      <c r="E81" s="624" t="s">
        <v>354</v>
      </c>
      <c r="F81" s="632">
        <f t="shared" ref="F81:K81" si="65">F$7*0.25</f>
        <v>0</v>
      </c>
      <c r="G81" s="633">
        <f t="shared" si="65"/>
        <v>0</v>
      </c>
      <c r="H81" s="632">
        <f t="shared" si="65"/>
        <v>0</v>
      </c>
      <c r="I81" s="633">
        <f t="shared" si="65"/>
        <v>0</v>
      </c>
      <c r="J81" s="632">
        <f t="shared" si="65"/>
        <v>0</v>
      </c>
      <c r="K81" s="631">
        <f t="shared" si="65"/>
        <v>0</v>
      </c>
    </row>
    <row r="82" spans="2:11">
      <c r="B82" s="1309"/>
      <c r="C82" s="1315" t="s">
        <v>353</v>
      </c>
      <c r="D82" s="1316"/>
      <c r="E82" s="630" t="s">
        <v>352</v>
      </c>
      <c r="F82" s="629">
        <f t="shared" ref="F82:K82" si="66">(400+F$7)*1.05</f>
        <v>420</v>
      </c>
      <c r="G82" s="629">
        <f t="shared" si="66"/>
        <v>420</v>
      </c>
      <c r="H82" s="629">
        <f t="shared" si="66"/>
        <v>420</v>
      </c>
      <c r="I82" s="629">
        <f t="shared" si="66"/>
        <v>420</v>
      </c>
      <c r="J82" s="629">
        <f t="shared" si="66"/>
        <v>420</v>
      </c>
      <c r="K82" s="628">
        <f t="shared" si="66"/>
        <v>420</v>
      </c>
    </row>
    <row r="83" spans="2:11">
      <c r="B83" s="1309"/>
      <c r="C83" s="1315"/>
      <c r="D83" s="1316"/>
      <c r="E83" s="630" t="s">
        <v>351</v>
      </c>
      <c r="F83" s="635">
        <f t="shared" ref="F83:K83" si="67">(400+F$7)*0.05</f>
        <v>20</v>
      </c>
      <c r="G83" s="635">
        <f t="shared" si="67"/>
        <v>20</v>
      </c>
      <c r="H83" s="635">
        <f t="shared" si="67"/>
        <v>20</v>
      </c>
      <c r="I83" s="635">
        <f t="shared" si="67"/>
        <v>20</v>
      </c>
      <c r="J83" s="635">
        <f t="shared" si="67"/>
        <v>20</v>
      </c>
      <c r="K83" s="634">
        <f t="shared" si="67"/>
        <v>20</v>
      </c>
    </row>
    <row r="84" spans="2:11">
      <c r="B84" s="1309"/>
      <c r="C84" s="1313" t="s">
        <v>350</v>
      </c>
      <c r="D84" s="1314"/>
      <c r="E84" s="1314"/>
      <c r="F84" s="637">
        <f t="shared" ref="F84:K84" si="68">300+F$7</f>
        <v>300</v>
      </c>
      <c r="G84" s="638">
        <f t="shared" si="68"/>
        <v>300</v>
      </c>
      <c r="H84" s="637">
        <f t="shared" si="68"/>
        <v>300</v>
      </c>
      <c r="I84" s="638">
        <f t="shared" si="68"/>
        <v>300</v>
      </c>
      <c r="J84" s="637">
        <f t="shared" si="68"/>
        <v>300</v>
      </c>
      <c r="K84" s="636">
        <f t="shared" si="68"/>
        <v>300</v>
      </c>
    </row>
    <row r="85" spans="2:11">
      <c r="B85" s="1309"/>
      <c r="C85" s="1317" t="s">
        <v>349</v>
      </c>
      <c r="D85" s="1318"/>
      <c r="E85" s="1318"/>
      <c r="F85" s="635">
        <f t="shared" ref="F85:K85" si="69">(150+F$7)*1.9</f>
        <v>285</v>
      </c>
      <c r="G85" s="635">
        <f t="shared" si="69"/>
        <v>285</v>
      </c>
      <c r="H85" s="635">
        <f t="shared" si="69"/>
        <v>285</v>
      </c>
      <c r="I85" s="635">
        <f t="shared" si="69"/>
        <v>285</v>
      </c>
      <c r="J85" s="635">
        <f t="shared" si="69"/>
        <v>285</v>
      </c>
      <c r="K85" s="634">
        <f t="shared" si="69"/>
        <v>285</v>
      </c>
    </row>
    <row r="86" spans="2:11">
      <c r="B86" s="1309"/>
      <c r="C86" s="1313" t="s">
        <v>348</v>
      </c>
      <c r="D86" s="1314"/>
      <c r="E86" s="624" t="s">
        <v>347</v>
      </c>
      <c r="F86" s="632">
        <f t="shared" ref="F86:K86" si="70">F$7*0.15</f>
        <v>0</v>
      </c>
      <c r="G86" s="633">
        <f t="shared" si="70"/>
        <v>0</v>
      </c>
      <c r="H86" s="632">
        <f t="shared" si="70"/>
        <v>0</v>
      </c>
      <c r="I86" s="633">
        <f t="shared" si="70"/>
        <v>0</v>
      </c>
      <c r="J86" s="632">
        <f t="shared" si="70"/>
        <v>0</v>
      </c>
      <c r="K86" s="631">
        <f t="shared" si="70"/>
        <v>0</v>
      </c>
    </row>
    <row r="87" spans="2:11">
      <c r="B87" s="1309"/>
      <c r="C87" s="1313"/>
      <c r="D87" s="1314"/>
      <c r="E87" s="624" t="s">
        <v>346</v>
      </c>
      <c r="F87" s="632">
        <f t="shared" ref="F87:K87" si="71">F$7*2.5</f>
        <v>0</v>
      </c>
      <c r="G87" s="633">
        <f t="shared" si="71"/>
        <v>0</v>
      </c>
      <c r="H87" s="632">
        <f t="shared" si="71"/>
        <v>0</v>
      </c>
      <c r="I87" s="633">
        <f t="shared" si="71"/>
        <v>0</v>
      </c>
      <c r="J87" s="632">
        <f t="shared" si="71"/>
        <v>0</v>
      </c>
      <c r="K87" s="631">
        <f t="shared" si="71"/>
        <v>0</v>
      </c>
    </row>
    <row r="88" spans="2:11">
      <c r="B88" s="1309"/>
      <c r="C88" s="1313"/>
      <c r="D88" s="1314"/>
      <c r="E88" s="624" t="s">
        <v>345</v>
      </c>
      <c r="F88" s="632">
        <f t="shared" ref="F88:K88" si="72">F$7*4</f>
        <v>0</v>
      </c>
      <c r="G88" s="633">
        <f t="shared" si="72"/>
        <v>0</v>
      </c>
      <c r="H88" s="632">
        <f t="shared" si="72"/>
        <v>0</v>
      </c>
      <c r="I88" s="633">
        <f t="shared" si="72"/>
        <v>0</v>
      </c>
      <c r="J88" s="632">
        <f t="shared" si="72"/>
        <v>0</v>
      </c>
      <c r="K88" s="631">
        <f t="shared" si="72"/>
        <v>0</v>
      </c>
    </row>
    <row r="89" spans="2:11">
      <c r="B89" s="1309"/>
      <c r="C89" s="1313"/>
      <c r="D89" s="1314"/>
      <c r="E89" s="624" t="s">
        <v>344</v>
      </c>
      <c r="F89" s="632">
        <f t="shared" ref="F89:K89" si="73">F$7*6</f>
        <v>0</v>
      </c>
      <c r="G89" s="633">
        <f t="shared" si="73"/>
        <v>0</v>
      </c>
      <c r="H89" s="632">
        <f t="shared" si="73"/>
        <v>0</v>
      </c>
      <c r="I89" s="633">
        <f t="shared" si="73"/>
        <v>0</v>
      </c>
      <c r="J89" s="632">
        <f t="shared" si="73"/>
        <v>0</v>
      </c>
      <c r="K89" s="631">
        <f t="shared" si="73"/>
        <v>0</v>
      </c>
    </row>
    <row r="90" spans="2:11">
      <c r="B90" s="1309"/>
      <c r="C90" s="1313"/>
      <c r="D90" s="1314"/>
      <c r="E90" s="624" t="s">
        <v>343</v>
      </c>
      <c r="F90" s="632">
        <f t="shared" ref="F90:K90" si="74">F$7*6.75</f>
        <v>0</v>
      </c>
      <c r="G90" s="633">
        <f t="shared" si="74"/>
        <v>0</v>
      </c>
      <c r="H90" s="632">
        <f t="shared" si="74"/>
        <v>0</v>
      </c>
      <c r="I90" s="633">
        <f t="shared" si="74"/>
        <v>0</v>
      </c>
      <c r="J90" s="632">
        <f t="shared" si="74"/>
        <v>0</v>
      </c>
      <c r="K90" s="631">
        <f t="shared" si="74"/>
        <v>0</v>
      </c>
    </row>
    <row r="91" spans="2:11">
      <c r="B91" s="1309"/>
      <c r="C91" s="1315" t="s">
        <v>342</v>
      </c>
      <c r="D91" s="1316"/>
      <c r="E91" s="630" t="s">
        <v>341</v>
      </c>
      <c r="F91" s="629">
        <f t="shared" ref="F91:K91" si="75">50+F$7</f>
        <v>50</v>
      </c>
      <c r="G91" s="629">
        <f t="shared" si="75"/>
        <v>50</v>
      </c>
      <c r="H91" s="629">
        <f t="shared" si="75"/>
        <v>50</v>
      </c>
      <c r="I91" s="629">
        <f t="shared" si="75"/>
        <v>50</v>
      </c>
      <c r="J91" s="629">
        <f t="shared" si="75"/>
        <v>50</v>
      </c>
      <c r="K91" s="628">
        <f t="shared" si="75"/>
        <v>50</v>
      </c>
    </row>
    <row r="92" spans="2:11">
      <c r="B92" s="1309"/>
      <c r="C92" s="1322"/>
      <c r="D92" s="1323"/>
      <c r="E92" s="627" t="s">
        <v>340</v>
      </c>
      <c r="F92" s="626">
        <f t="shared" ref="F92:K92" si="76">(50+F$7)*0.07</f>
        <v>3.5000000000000004</v>
      </c>
      <c r="G92" s="626">
        <f t="shared" si="76"/>
        <v>3.5000000000000004</v>
      </c>
      <c r="H92" s="626">
        <f t="shared" si="76"/>
        <v>3.5000000000000004</v>
      </c>
      <c r="I92" s="626">
        <f t="shared" si="76"/>
        <v>3.5000000000000004</v>
      </c>
      <c r="J92" s="626">
        <f t="shared" si="76"/>
        <v>3.5000000000000004</v>
      </c>
      <c r="K92" s="625">
        <f t="shared" si="76"/>
        <v>3.5000000000000004</v>
      </c>
    </row>
    <row r="93" spans="2:11">
      <c r="B93" s="1309"/>
      <c r="C93" s="1324" t="s">
        <v>339</v>
      </c>
      <c r="D93" s="1325"/>
      <c r="E93" s="624" t="s">
        <v>338</v>
      </c>
      <c r="F93" s="622">
        <f t="shared" ref="F93:K93" si="77">F$7*0.7</f>
        <v>0</v>
      </c>
      <c r="G93" s="623">
        <f t="shared" si="77"/>
        <v>0</v>
      </c>
      <c r="H93" s="622">
        <f t="shared" si="77"/>
        <v>0</v>
      </c>
      <c r="I93" s="623">
        <f t="shared" si="77"/>
        <v>0</v>
      </c>
      <c r="J93" s="622">
        <f t="shared" si="77"/>
        <v>0</v>
      </c>
      <c r="K93" s="621">
        <f t="shared" si="77"/>
        <v>0</v>
      </c>
    </row>
    <row r="94" spans="2:11">
      <c r="B94" s="1310"/>
      <c r="C94" s="1326"/>
      <c r="D94" s="1327"/>
      <c r="E94" s="620" t="s">
        <v>337</v>
      </c>
      <c r="F94" s="618">
        <f t="shared" ref="F94:K94" si="78">F$7*0.3</f>
        <v>0</v>
      </c>
      <c r="G94" s="619">
        <f t="shared" si="78"/>
        <v>0</v>
      </c>
      <c r="H94" s="618">
        <f t="shared" si="78"/>
        <v>0</v>
      </c>
      <c r="I94" s="619">
        <f t="shared" si="78"/>
        <v>0</v>
      </c>
      <c r="J94" s="618">
        <f t="shared" si="78"/>
        <v>0</v>
      </c>
      <c r="K94" s="617">
        <f t="shared" si="78"/>
        <v>0</v>
      </c>
    </row>
    <row r="95" spans="2:11">
      <c r="B95" s="236"/>
      <c r="C95" s="616"/>
      <c r="D95" s="616"/>
      <c r="E95" s="616"/>
      <c r="F95" s="615"/>
      <c r="G95" s="615"/>
    </row>
    <row r="96" spans="2:11">
      <c r="B96" s="236"/>
      <c r="C96" s="616"/>
      <c r="D96" s="616"/>
      <c r="E96" s="616"/>
      <c r="F96" s="615"/>
      <c r="G96" s="615"/>
    </row>
    <row r="97" spans="2:7">
      <c r="B97" s="236"/>
      <c r="C97" s="616"/>
      <c r="D97" s="616"/>
      <c r="E97" s="616"/>
      <c r="F97" s="615"/>
      <c r="G97" s="615"/>
    </row>
    <row r="98" spans="2:7">
      <c r="B98" s="236"/>
      <c r="C98" s="616"/>
      <c r="D98" s="616"/>
      <c r="E98" s="616"/>
      <c r="F98" s="615"/>
      <c r="G98" s="615"/>
    </row>
    <row r="99" spans="2:7">
      <c r="B99" s="236"/>
      <c r="C99" s="616"/>
      <c r="D99" s="616"/>
      <c r="E99" s="616"/>
      <c r="F99" s="615"/>
      <c r="G99" s="615"/>
    </row>
    <row r="100" spans="2:7">
      <c r="B100" s="236"/>
      <c r="C100" s="616"/>
      <c r="D100" s="616"/>
      <c r="E100" s="616"/>
      <c r="F100" s="615"/>
      <c r="G100" s="615"/>
    </row>
  </sheetData>
  <mergeCells count="192">
    <mergeCell ref="B8:B26"/>
    <mergeCell ref="C8:E8"/>
    <mergeCell ref="M8:V8"/>
    <mergeCell ref="C9:E9"/>
    <mergeCell ref="M9:V9"/>
    <mergeCell ref="C10:E10"/>
    <mergeCell ref="C26:E26"/>
    <mergeCell ref="N26:O26"/>
    <mergeCell ref="S26:T26"/>
    <mergeCell ref="M10:V10"/>
    <mergeCell ref="C11:E11"/>
    <mergeCell ref="M11:V11"/>
    <mergeCell ref="C12:E12"/>
    <mergeCell ref="C13:E13"/>
    <mergeCell ref="M13:V13"/>
    <mergeCell ref="U16:U17"/>
    <mergeCell ref="S19:S20"/>
    <mergeCell ref="C16:E16"/>
    <mergeCell ref="N16:O16"/>
    <mergeCell ref="S16:S17"/>
    <mergeCell ref="U19:U20"/>
    <mergeCell ref="C14:E14"/>
    <mergeCell ref="F14:K14"/>
    <mergeCell ref="N14:O14"/>
    <mergeCell ref="K2:K3"/>
    <mergeCell ref="B3:D3"/>
    <mergeCell ref="B4:C4"/>
    <mergeCell ref="M4:N4"/>
    <mergeCell ref="O4:V4"/>
    <mergeCell ref="B6:C6"/>
    <mergeCell ref="M6:V6"/>
    <mergeCell ref="B7:C7"/>
    <mergeCell ref="M7:V7"/>
    <mergeCell ref="B5:C5"/>
    <mergeCell ref="M5:N5"/>
    <mergeCell ref="O5:V5"/>
    <mergeCell ref="B2:E2"/>
    <mergeCell ref="F2:F3"/>
    <mergeCell ref="G2:G3"/>
    <mergeCell ref="H2:H3"/>
    <mergeCell ref="I2:I3"/>
    <mergeCell ref="J2:J3"/>
    <mergeCell ref="S14:T14"/>
    <mergeCell ref="C15:E15"/>
    <mergeCell ref="C25:E25"/>
    <mergeCell ref="N25:O25"/>
    <mergeCell ref="S25:T25"/>
    <mergeCell ref="C17:E17"/>
    <mergeCell ref="N17:O17"/>
    <mergeCell ref="F15:K15"/>
    <mergeCell ref="M15:M33"/>
    <mergeCell ref="N15:O15"/>
    <mergeCell ref="R15:R27"/>
    <mergeCell ref="S15:T15"/>
    <mergeCell ref="C18:E18"/>
    <mergeCell ref="N18:O18"/>
    <mergeCell ref="S18:T18"/>
    <mergeCell ref="C19:E19"/>
    <mergeCell ref="N19:O19"/>
    <mergeCell ref="C20:E20"/>
    <mergeCell ref="N20:O20"/>
    <mergeCell ref="N33:O33"/>
    <mergeCell ref="S33:S34"/>
    <mergeCell ref="U21:U22"/>
    <mergeCell ref="N22:O22"/>
    <mergeCell ref="P22:Q22"/>
    <mergeCell ref="C23:E23"/>
    <mergeCell ref="N23:O23"/>
    <mergeCell ref="S23:S24"/>
    <mergeCell ref="U23:U24"/>
    <mergeCell ref="C24:E24"/>
    <mergeCell ref="N24:O24"/>
    <mergeCell ref="C21:D22"/>
    <mergeCell ref="N21:O21"/>
    <mergeCell ref="P21:Q21"/>
    <mergeCell ref="S21:S22"/>
    <mergeCell ref="U33:U34"/>
    <mergeCell ref="C35:D36"/>
    <mergeCell ref="M35:M42"/>
    <mergeCell ref="N35:O35"/>
    <mergeCell ref="B27:B39"/>
    <mergeCell ref="C27:E27"/>
    <mergeCell ref="N27:O27"/>
    <mergeCell ref="S27:T27"/>
    <mergeCell ref="C28:D29"/>
    <mergeCell ref="N28:N29"/>
    <mergeCell ref="P28:P29"/>
    <mergeCell ref="R29:R58"/>
    <mergeCell ref="S29:S30"/>
    <mergeCell ref="C33:D34"/>
    <mergeCell ref="U29:U30"/>
    <mergeCell ref="C30:E30"/>
    <mergeCell ref="N30:O30"/>
    <mergeCell ref="C31:D32"/>
    <mergeCell ref="N31:O31"/>
    <mergeCell ref="S31:S32"/>
    <mergeCell ref="U31:U32"/>
    <mergeCell ref="N32:O32"/>
    <mergeCell ref="U42:U44"/>
    <mergeCell ref="N37:O37"/>
    <mergeCell ref="U38:U39"/>
    <mergeCell ref="C39:E39"/>
    <mergeCell ref="N39:N40"/>
    <mergeCell ref="U35:U37"/>
    <mergeCell ref="N36:O36"/>
    <mergeCell ref="C37:E37"/>
    <mergeCell ref="P40:Q40"/>
    <mergeCell ref="S40:S41"/>
    <mergeCell ref="U40:U41"/>
    <mergeCell ref="N41:N42"/>
    <mergeCell ref="P41:P42"/>
    <mergeCell ref="C42:D43"/>
    <mergeCell ref="S42:S44"/>
    <mergeCell ref="S35:S37"/>
    <mergeCell ref="C44:D45"/>
    <mergeCell ref="M44:M58"/>
    <mergeCell ref="N44:N45"/>
    <mergeCell ref="P44:P45"/>
    <mergeCell ref="S45:T45"/>
    <mergeCell ref="C46:D48"/>
    <mergeCell ref="N46:N47"/>
    <mergeCell ref="P46:P47"/>
    <mergeCell ref="S46:T46"/>
    <mergeCell ref="S47:T47"/>
    <mergeCell ref="N48:O48"/>
    <mergeCell ref="S48:T48"/>
    <mergeCell ref="C49:D50"/>
    <mergeCell ref="N49:O49"/>
    <mergeCell ref="S49:T49"/>
    <mergeCell ref="N50:N54"/>
    <mergeCell ref="P37:Q37"/>
    <mergeCell ref="C38:E38"/>
    <mergeCell ref="O38:Q38"/>
    <mergeCell ref="S38:S39"/>
    <mergeCell ref="C64:E64"/>
    <mergeCell ref="F64:K64"/>
    <mergeCell ref="P50:P54"/>
    <mergeCell ref="S50:S52"/>
    <mergeCell ref="U57:U58"/>
    <mergeCell ref="C58:E58"/>
    <mergeCell ref="U50:U52"/>
    <mergeCell ref="C51:D52"/>
    <mergeCell ref="C53:D55"/>
    <mergeCell ref="S53:T53"/>
    <mergeCell ref="U53:V53"/>
    <mergeCell ref="S54:S55"/>
    <mergeCell ref="U54:U55"/>
    <mergeCell ref="N55:N56"/>
    <mergeCell ref="S56:T56"/>
    <mergeCell ref="C57:E57"/>
    <mergeCell ref="N57:N58"/>
    <mergeCell ref="P57:P58"/>
    <mergeCell ref="S57:S58"/>
    <mergeCell ref="P55:P56"/>
    <mergeCell ref="C56:E56"/>
    <mergeCell ref="C65:D66"/>
    <mergeCell ref="M66:V66"/>
    <mergeCell ref="M67:V67"/>
    <mergeCell ref="C67:E67"/>
    <mergeCell ref="F68:K68"/>
    <mergeCell ref="E70:E71"/>
    <mergeCell ref="F70:K70"/>
    <mergeCell ref="B72:B79"/>
    <mergeCell ref="C72:E72"/>
    <mergeCell ref="C73:E73"/>
    <mergeCell ref="C74:E74"/>
    <mergeCell ref="F74:K74"/>
    <mergeCell ref="B40:B71"/>
    <mergeCell ref="C40:D41"/>
    <mergeCell ref="F75:K75"/>
    <mergeCell ref="F77:K77"/>
    <mergeCell ref="C59:E59"/>
    <mergeCell ref="R59:V59"/>
    <mergeCell ref="C60:E60"/>
    <mergeCell ref="M61:V61"/>
    <mergeCell ref="C61:D63"/>
    <mergeCell ref="M62:V62"/>
    <mergeCell ref="M63:V63"/>
    <mergeCell ref="M64:V64"/>
    <mergeCell ref="B80:B94"/>
    <mergeCell ref="C80:D81"/>
    <mergeCell ref="C82:D83"/>
    <mergeCell ref="C84:E84"/>
    <mergeCell ref="C85:E85"/>
    <mergeCell ref="C68:D71"/>
    <mergeCell ref="E68:E69"/>
    <mergeCell ref="C86:D90"/>
    <mergeCell ref="C91:D92"/>
    <mergeCell ref="C93:D94"/>
    <mergeCell ref="C75:E75"/>
    <mergeCell ref="C76:D77"/>
    <mergeCell ref="C78:D79"/>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武器攻撃力</vt:lpstr>
      <vt:lpstr>ダメージ</vt:lpstr>
      <vt:lpstr>スペル攻撃力</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2015-06-27T15:49:46Z</dcterms:modified>
</cp:coreProperties>
</file>